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-Developer\Downloads\พี่อ้อ\"/>
    </mc:Choice>
  </mc:AlternateContent>
  <bookViews>
    <workbookView xWindow="0" yWindow="0" windowWidth="28800" windowHeight="12225" tabRatio="786"/>
  </bookViews>
  <sheets>
    <sheet name="เขต" sheetId="66" r:id="rId1"/>
    <sheet name="CODE" sheetId="20" state="hidden" r:id="rId2"/>
  </sheets>
  <definedNames>
    <definedName name="_xlnm._FilterDatabase" localSheetId="1" hidden="1">CODE!$O$3:$Q$93</definedName>
    <definedName name="_xlnm._FilterDatabase" localSheetId="0" hidden="1">เขต!$B$34:$HT$54</definedName>
    <definedName name="_xlnm.Print_Area" localSheetId="0">เขต!$A$1:$IJ$54</definedName>
    <definedName name="เป้า">CODE!$T$2:$Y$15</definedName>
    <definedName name="เป้าจังหวัด">CODE!$N$3:$R$93</definedName>
    <definedName name="ระดับ">CODE!$D$1:$E$6</definedName>
  </definedNames>
  <calcPr calcId="152511"/>
</workbook>
</file>

<file path=xl/calcChain.xml><?xml version="1.0" encoding="utf-8"?>
<calcChain xmlns="http://schemas.openxmlformats.org/spreadsheetml/2006/main">
  <c r="AD3" i="66" l="1"/>
  <c r="F10" i="66" s="1"/>
  <c r="HP54" i="66"/>
  <c r="HP53" i="66"/>
  <c r="HP52" i="66"/>
  <c r="HP51" i="66"/>
  <c r="HP50" i="66"/>
  <c r="HP49" i="66"/>
  <c r="HP48" i="66"/>
  <c r="HP47" i="66"/>
  <c r="HP46" i="66"/>
  <c r="HP45" i="66"/>
  <c r="HP44" i="66"/>
  <c r="HP43" i="66"/>
  <c r="HP42" i="66"/>
  <c r="HP41" i="66"/>
  <c r="HP40" i="66"/>
  <c r="IC54" i="66"/>
  <c r="IC53" i="66"/>
  <c r="IC52" i="66"/>
  <c r="IC51" i="66"/>
  <c r="IC50" i="66"/>
  <c r="IC49" i="66"/>
  <c r="IC48" i="66"/>
  <c r="IC47" i="66"/>
  <c r="IC46" i="66"/>
  <c r="IC45" i="66"/>
  <c r="IC44" i="66"/>
  <c r="IC43" i="66"/>
  <c r="IC42" i="66"/>
  <c r="IC41" i="66"/>
  <c r="IC40" i="66"/>
  <c r="IB54" i="66"/>
  <c r="IB53" i="66"/>
  <c r="IB52" i="66"/>
  <c r="IB51" i="66"/>
  <c r="IB50" i="66"/>
  <c r="IB49" i="66"/>
  <c r="IB48" i="66"/>
  <c r="IB47" i="66"/>
  <c r="IB46" i="66"/>
  <c r="IB45" i="66"/>
  <c r="IB44" i="66"/>
  <c r="IB43" i="66"/>
  <c r="IB42" i="66"/>
  <c r="IB41" i="66"/>
  <c r="IB40" i="66"/>
  <c r="I10" i="66" l="1"/>
  <c r="I12" i="66"/>
  <c r="M10" i="66"/>
  <c r="U10" i="66"/>
  <c r="U12" i="66"/>
  <c r="O21" i="66"/>
  <c r="O19" i="66"/>
  <c r="O18" i="66"/>
  <c r="O17" i="66"/>
  <c r="HZ40" i="66"/>
  <c r="HZ41" i="66"/>
  <c r="HZ42" i="66"/>
  <c r="HZ43" i="66"/>
  <c r="HZ44" i="66"/>
  <c r="HZ45" i="66"/>
  <c r="HZ46" i="66"/>
  <c r="HZ47" i="66"/>
  <c r="HZ48" i="66"/>
  <c r="HZ49" i="66"/>
  <c r="HZ50" i="66"/>
  <c r="HZ51" i="66"/>
  <c r="HZ52" i="66"/>
  <c r="HZ53" i="66"/>
  <c r="HZ54" i="66"/>
  <c r="O20" i="66" l="1"/>
  <c r="F7" i="66"/>
  <c r="FW40" i="66"/>
  <c r="FY40" i="66"/>
  <c r="GR40" i="66"/>
  <c r="HA40" i="66" s="1"/>
  <c r="GS40" i="66"/>
  <c r="HB40" i="66" s="1"/>
  <c r="GT40" i="66"/>
  <c r="GU40" i="66"/>
  <c r="GV40" i="66"/>
  <c r="GW40" i="66"/>
  <c r="GX40" i="66"/>
  <c r="GY40" i="66"/>
  <c r="HH40" i="66"/>
  <c r="HI40" i="66" s="1"/>
  <c r="HJ40" i="66" s="1"/>
  <c r="HK40" i="66" s="1"/>
  <c r="HL40" i="66"/>
  <c r="HM40" i="66"/>
  <c r="HR40" i="66"/>
  <c r="HT40" i="66" s="1"/>
  <c r="HQ40" i="66"/>
  <c r="HU40" i="66" s="1"/>
  <c r="HS40" i="66"/>
  <c r="HV40" i="66" s="1"/>
  <c r="FE41" i="66"/>
  <c r="FG41" i="66"/>
  <c r="FH41" i="66"/>
  <c r="FI41" i="66"/>
  <c r="FJ41" i="66"/>
  <c r="FK41" i="66"/>
  <c r="FN41" i="66"/>
  <c r="FO41" i="66"/>
  <c r="FP41" i="66"/>
  <c r="FQ41" i="66"/>
  <c r="FR41" i="66"/>
  <c r="FS41" i="66"/>
  <c r="FT41" i="66"/>
  <c r="FW41" i="66"/>
  <c r="FY41" i="66"/>
  <c r="GR41" i="66"/>
  <c r="HA41" i="66" s="1"/>
  <c r="GS41" i="66"/>
  <c r="HB41" i="66" s="1"/>
  <c r="GT41" i="66"/>
  <c r="GU41" i="66"/>
  <c r="GV41" i="66"/>
  <c r="GW41" i="66"/>
  <c r="GX41" i="66"/>
  <c r="GY41" i="66"/>
  <c r="HH41" i="66"/>
  <c r="HI41" i="66" s="1"/>
  <c r="HJ41" i="66" s="1"/>
  <c r="HK41" i="66" s="1"/>
  <c r="HL41" i="66"/>
  <c r="HM41" i="66"/>
  <c r="HR41" i="66"/>
  <c r="HT41" i="66" s="1"/>
  <c r="HQ41" i="66"/>
  <c r="HU41" i="66" s="1"/>
  <c r="HS41" i="66"/>
  <c r="HV41" i="66" s="1"/>
  <c r="FE42" i="66"/>
  <c r="FG42" i="66"/>
  <c r="FH42" i="66"/>
  <c r="FI42" i="66"/>
  <c r="FJ42" i="66"/>
  <c r="FK42" i="66"/>
  <c r="FN42" i="66"/>
  <c r="FO42" i="66"/>
  <c r="FP42" i="66"/>
  <c r="FQ42" i="66"/>
  <c r="FR42" i="66"/>
  <c r="FS42" i="66"/>
  <c r="FT42" i="66"/>
  <c r="FW42" i="66"/>
  <c r="FY42" i="66"/>
  <c r="GR42" i="66"/>
  <c r="HA42" i="66" s="1"/>
  <c r="GS42" i="66"/>
  <c r="HB42" i="66" s="1"/>
  <c r="GT42" i="66"/>
  <c r="GU42" i="66"/>
  <c r="GV42" i="66"/>
  <c r="GW42" i="66"/>
  <c r="GX42" i="66"/>
  <c r="GY42" i="66"/>
  <c r="HH42" i="66"/>
  <c r="HI42" i="66" s="1"/>
  <c r="HJ42" i="66" s="1"/>
  <c r="HK42" i="66" s="1"/>
  <c r="HL42" i="66"/>
  <c r="HM42" i="66"/>
  <c r="HR42" i="66"/>
  <c r="HT42" i="66" s="1"/>
  <c r="HQ42" i="66"/>
  <c r="HU42" i="66" s="1"/>
  <c r="HS42" i="66"/>
  <c r="HV42" i="66" s="1"/>
  <c r="FE43" i="66"/>
  <c r="FG43" i="66"/>
  <c r="FH43" i="66"/>
  <c r="FI43" i="66"/>
  <c r="FJ43" i="66"/>
  <c r="FK43" i="66"/>
  <c r="FN43" i="66"/>
  <c r="FO43" i="66"/>
  <c r="FP43" i="66"/>
  <c r="FQ43" i="66"/>
  <c r="FR43" i="66"/>
  <c r="FS43" i="66"/>
  <c r="FT43" i="66"/>
  <c r="FW43" i="66"/>
  <c r="FY43" i="66"/>
  <c r="GR43" i="66"/>
  <c r="HA43" i="66" s="1"/>
  <c r="GS43" i="66"/>
  <c r="HB43" i="66" s="1"/>
  <c r="GT43" i="66"/>
  <c r="GU43" i="66"/>
  <c r="GV43" i="66"/>
  <c r="GW43" i="66"/>
  <c r="GX43" i="66"/>
  <c r="GY43" i="66"/>
  <c r="HH43" i="66"/>
  <c r="HI43" i="66" s="1"/>
  <c r="HJ43" i="66" s="1"/>
  <c r="HK43" i="66" s="1"/>
  <c r="HL43" i="66"/>
  <c r="HM43" i="66"/>
  <c r="HR43" i="66"/>
  <c r="HT43" i="66" s="1"/>
  <c r="HQ43" i="66"/>
  <c r="HU43" i="66" s="1"/>
  <c r="HS43" i="66"/>
  <c r="HV43" i="66" s="1"/>
  <c r="FE44" i="66"/>
  <c r="FG44" i="66"/>
  <c r="FH44" i="66"/>
  <c r="FI44" i="66"/>
  <c r="FJ44" i="66"/>
  <c r="FK44" i="66"/>
  <c r="FN44" i="66"/>
  <c r="FO44" i="66"/>
  <c r="FP44" i="66"/>
  <c r="FQ44" i="66"/>
  <c r="FR44" i="66"/>
  <c r="FS44" i="66"/>
  <c r="FT44" i="66"/>
  <c r="FW44" i="66"/>
  <c r="FY44" i="66"/>
  <c r="GR44" i="66"/>
  <c r="HA44" i="66" s="1"/>
  <c r="GS44" i="66"/>
  <c r="HB44" i="66" s="1"/>
  <c r="GT44" i="66"/>
  <c r="GU44" i="66"/>
  <c r="GV44" i="66"/>
  <c r="GW44" i="66"/>
  <c r="GX44" i="66"/>
  <c r="GY44" i="66"/>
  <c r="HH44" i="66"/>
  <c r="HI44" i="66" s="1"/>
  <c r="HJ44" i="66" s="1"/>
  <c r="HK44" i="66" s="1"/>
  <c r="HL44" i="66"/>
  <c r="HM44" i="66"/>
  <c r="HR44" i="66"/>
  <c r="HT44" i="66" s="1"/>
  <c r="HQ44" i="66"/>
  <c r="HU44" i="66" s="1"/>
  <c r="HS44" i="66"/>
  <c r="HV44" i="66" s="1"/>
  <c r="FE45" i="66"/>
  <c r="FG45" i="66"/>
  <c r="FH45" i="66"/>
  <c r="FI45" i="66"/>
  <c r="FJ45" i="66"/>
  <c r="FK45" i="66"/>
  <c r="FN45" i="66"/>
  <c r="FO45" i="66"/>
  <c r="FP45" i="66"/>
  <c r="FQ45" i="66"/>
  <c r="FR45" i="66"/>
  <c r="FS45" i="66"/>
  <c r="FT45" i="66"/>
  <c r="FW45" i="66"/>
  <c r="FY45" i="66"/>
  <c r="GR45" i="66"/>
  <c r="HA45" i="66" s="1"/>
  <c r="GS45" i="66"/>
  <c r="HB45" i="66" s="1"/>
  <c r="GT45" i="66"/>
  <c r="GU45" i="66"/>
  <c r="GV45" i="66"/>
  <c r="GW45" i="66"/>
  <c r="GX45" i="66"/>
  <c r="GY45" i="66"/>
  <c r="HH45" i="66"/>
  <c r="HI45" i="66" s="1"/>
  <c r="HJ45" i="66" s="1"/>
  <c r="HK45" i="66" s="1"/>
  <c r="HL45" i="66"/>
  <c r="HM45" i="66"/>
  <c r="HR45" i="66"/>
  <c r="HT45" i="66" s="1"/>
  <c r="HQ45" i="66"/>
  <c r="HU45" i="66" s="1"/>
  <c r="HS45" i="66"/>
  <c r="HV45" i="66" s="1"/>
  <c r="FE46" i="66"/>
  <c r="FG46" i="66"/>
  <c r="FH46" i="66"/>
  <c r="FI46" i="66"/>
  <c r="FJ46" i="66"/>
  <c r="FK46" i="66"/>
  <c r="FN46" i="66"/>
  <c r="FO46" i="66"/>
  <c r="FP46" i="66"/>
  <c r="FQ46" i="66"/>
  <c r="FR46" i="66"/>
  <c r="FS46" i="66"/>
  <c r="FT46" i="66"/>
  <c r="FW46" i="66"/>
  <c r="FY46" i="66"/>
  <c r="GR46" i="66"/>
  <c r="HA46" i="66" s="1"/>
  <c r="GS46" i="66"/>
  <c r="HB46" i="66" s="1"/>
  <c r="GT46" i="66"/>
  <c r="GU46" i="66"/>
  <c r="GV46" i="66"/>
  <c r="GW46" i="66"/>
  <c r="GX46" i="66"/>
  <c r="GY46" i="66"/>
  <c r="HH46" i="66"/>
  <c r="HI46" i="66" s="1"/>
  <c r="HJ46" i="66" s="1"/>
  <c r="HK46" i="66" s="1"/>
  <c r="HL46" i="66"/>
  <c r="HM46" i="66"/>
  <c r="HR46" i="66"/>
  <c r="HT46" i="66" s="1"/>
  <c r="HQ46" i="66"/>
  <c r="HU46" i="66" s="1"/>
  <c r="HS46" i="66"/>
  <c r="HV46" i="66" s="1"/>
  <c r="FE47" i="66"/>
  <c r="FG47" i="66"/>
  <c r="FH47" i="66"/>
  <c r="FI47" i="66"/>
  <c r="FJ47" i="66"/>
  <c r="FK47" i="66"/>
  <c r="FN47" i="66"/>
  <c r="FO47" i="66"/>
  <c r="FP47" i="66"/>
  <c r="FQ47" i="66"/>
  <c r="FR47" i="66"/>
  <c r="FS47" i="66"/>
  <c r="FT47" i="66"/>
  <c r="FW47" i="66"/>
  <c r="FY47" i="66"/>
  <c r="GR47" i="66"/>
  <c r="HA47" i="66" s="1"/>
  <c r="GS47" i="66"/>
  <c r="HB47" i="66" s="1"/>
  <c r="GT47" i="66"/>
  <c r="GU47" i="66"/>
  <c r="GV47" i="66"/>
  <c r="GW47" i="66"/>
  <c r="GX47" i="66"/>
  <c r="GY47" i="66"/>
  <c r="HH47" i="66"/>
  <c r="HI47" i="66" s="1"/>
  <c r="HJ47" i="66" s="1"/>
  <c r="HK47" i="66" s="1"/>
  <c r="HL47" i="66"/>
  <c r="HM47" i="66"/>
  <c r="HR47" i="66"/>
  <c r="HT47" i="66" s="1"/>
  <c r="HQ47" i="66"/>
  <c r="HU47" i="66" s="1"/>
  <c r="HS47" i="66"/>
  <c r="HV47" i="66" s="1"/>
  <c r="FE48" i="66"/>
  <c r="FG48" i="66"/>
  <c r="FH48" i="66"/>
  <c r="FI48" i="66"/>
  <c r="FJ48" i="66"/>
  <c r="FK48" i="66"/>
  <c r="FN48" i="66"/>
  <c r="FO48" i="66"/>
  <c r="FP48" i="66"/>
  <c r="FQ48" i="66"/>
  <c r="FR48" i="66"/>
  <c r="FS48" i="66"/>
  <c r="FT48" i="66"/>
  <c r="FW48" i="66"/>
  <c r="FY48" i="66"/>
  <c r="GR48" i="66"/>
  <c r="HA48" i="66" s="1"/>
  <c r="GS48" i="66"/>
  <c r="HB48" i="66" s="1"/>
  <c r="GT48" i="66"/>
  <c r="GU48" i="66"/>
  <c r="GV48" i="66"/>
  <c r="GW48" i="66"/>
  <c r="GX48" i="66"/>
  <c r="GY48" i="66"/>
  <c r="HH48" i="66"/>
  <c r="HI48" i="66" s="1"/>
  <c r="HJ48" i="66" s="1"/>
  <c r="HK48" i="66" s="1"/>
  <c r="HL48" i="66"/>
  <c r="HM48" i="66"/>
  <c r="HR48" i="66"/>
  <c r="HQ48" i="66"/>
  <c r="HU48" i="66" s="1"/>
  <c r="HS48" i="66"/>
  <c r="HV48" i="66" s="1"/>
  <c r="FE49" i="66"/>
  <c r="FG49" i="66"/>
  <c r="FH49" i="66"/>
  <c r="FI49" i="66"/>
  <c r="FJ49" i="66"/>
  <c r="FK49" i="66"/>
  <c r="FN49" i="66"/>
  <c r="FO49" i="66"/>
  <c r="FP49" i="66"/>
  <c r="FQ49" i="66"/>
  <c r="FR49" i="66"/>
  <c r="FS49" i="66"/>
  <c r="FT49" i="66"/>
  <c r="FW49" i="66"/>
  <c r="FY49" i="66"/>
  <c r="GR49" i="66"/>
  <c r="HA49" i="66" s="1"/>
  <c r="GS49" i="66"/>
  <c r="HB49" i="66" s="1"/>
  <c r="GT49" i="66"/>
  <c r="GU49" i="66"/>
  <c r="GV49" i="66"/>
  <c r="GW49" i="66"/>
  <c r="GX49" i="66"/>
  <c r="GY49" i="66"/>
  <c r="HH49" i="66"/>
  <c r="HI49" i="66" s="1"/>
  <c r="HJ49" i="66" s="1"/>
  <c r="HK49" i="66" s="1"/>
  <c r="HL49" i="66"/>
  <c r="HM49" i="66"/>
  <c r="HR49" i="66"/>
  <c r="HT49" i="66" s="1"/>
  <c r="HQ49" i="66"/>
  <c r="HU49" i="66" s="1"/>
  <c r="HS49" i="66"/>
  <c r="HV49" i="66" s="1"/>
  <c r="FE50" i="66"/>
  <c r="FG50" i="66"/>
  <c r="FH50" i="66"/>
  <c r="FI50" i="66"/>
  <c r="FJ50" i="66"/>
  <c r="FK50" i="66"/>
  <c r="FN50" i="66"/>
  <c r="FO50" i="66"/>
  <c r="FP50" i="66"/>
  <c r="FQ50" i="66"/>
  <c r="FR50" i="66"/>
  <c r="FS50" i="66"/>
  <c r="FT50" i="66"/>
  <c r="FW50" i="66"/>
  <c r="FY50" i="66"/>
  <c r="GR50" i="66"/>
  <c r="HA50" i="66" s="1"/>
  <c r="GS50" i="66"/>
  <c r="HB50" i="66" s="1"/>
  <c r="GT50" i="66"/>
  <c r="GU50" i="66"/>
  <c r="GV50" i="66"/>
  <c r="GW50" i="66"/>
  <c r="GX50" i="66"/>
  <c r="GY50" i="66"/>
  <c r="HH50" i="66"/>
  <c r="HI50" i="66" s="1"/>
  <c r="HJ50" i="66" s="1"/>
  <c r="HK50" i="66" s="1"/>
  <c r="HL50" i="66"/>
  <c r="HM50" i="66"/>
  <c r="HR50" i="66"/>
  <c r="HT50" i="66" s="1"/>
  <c r="HQ50" i="66"/>
  <c r="HU50" i="66" s="1"/>
  <c r="HS50" i="66"/>
  <c r="HV50" i="66" s="1"/>
  <c r="FE51" i="66"/>
  <c r="FG51" i="66"/>
  <c r="FH51" i="66"/>
  <c r="FI51" i="66"/>
  <c r="FJ51" i="66"/>
  <c r="FK51" i="66"/>
  <c r="FN51" i="66"/>
  <c r="FO51" i="66"/>
  <c r="FP51" i="66"/>
  <c r="FQ51" i="66"/>
  <c r="FR51" i="66"/>
  <c r="FS51" i="66"/>
  <c r="FT51" i="66"/>
  <c r="FW51" i="66"/>
  <c r="FY51" i="66"/>
  <c r="GR51" i="66"/>
  <c r="HA51" i="66" s="1"/>
  <c r="GS51" i="66"/>
  <c r="HB51" i="66" s="1"/>
  <c r="GT51" i="66"/>
  <c r="GU51" i="66"/>
  <c r="GV51" i="66"/>
  <c r="GW51" i="66"/>
  <c r="GX51" i="66"/>
  <c r="GY51" i="66"/>
  <c r="HH51" i="66"/>
  <c r="HI51" i="66" s="1"/>
  <c r="HJ51" i="66" s="1"/>
  <c r="HK51" i="66" s="1"/>
  <c r="HL51" i="66"/>
  <c r="HM51" i="66"/>
  <c r="HR51" i="66"/>
  <c r="HT51" i="66" s="1"/>
  <c r="HQ51" i="66"/>
  <c r="HU51" i="66" s="1"/>
  <c r="HS51" i="66"/>
  <c r="HV51" i="66" s="1"/>
  <c r="FE52" i="66"/>
  <c r="FG52" i="66"/>
  <c r="FH52" i="66"/>
  <c r="FI52" i="66"/>
  <c r="FJ52" i="66"/>
  <c r="FK52" i="66"/>
  <c r="FN52" i="66"/>
  <c r="FO52" i="66"/>
  <c r="FP52" i="66"/>
  <c r="FQ52" i="66"/>
  <c r="FR52" i="66"/>
  <c r="FS52" i="66"/>
  <c r="FT52" i="66"/>
  <c r="FW52" i="66"/>
  <c r="FY52" i="66"/>
  <c r="GR52" i="66"/>
  <c r="HA52" i="66" s="1"/>
  <c r="GS52" i="66"/>
  <c r="HB52" i="66" s="1"/>
  <c r="GT52" i="66"/>
  <c r="GU52" i="66"/>
  <c r="GV52" i="66"/>
  <c r="GW52" i="66"/>
  <c r="GX52" i="66"/>
  <c r="GY52" i="66"/>
  <c r="HH52" i="66"/>
  <c r="HI52" i="66" s="1"/>
  <c r="HJ52" i="66" s="1"/>
  <c r="HK52" i="66" s="1"/>
  <c r="HL52" i="66"/>
  <c r="HM52" i="66"/>
  <c r="HR52" i="66"/>
  <c r="HT52" i="66" s="1"/>
  <c r="HQ52" i="66"/>
  <c r="HU52" i="66" s="1"/>
  <c r="HS52" i="66"/>
  <c r="HV52" i="66" s="1"/>
  <c r="FE53" i="66"/>
  <c r="FG53" i="66"/>
  <c r="FH53" i="66"/>
  <c r="FI53" i="66"/>
  <c r="FJ53" i="66"/>
  <c r="FK53" i="66"/>
  <c r="FN53" i="66"/>
  <c r="FO53" i="66"/>
  <c r="FP53" i="66"/>
  <c r="FQ53" i="66"/>
  <c r="FR53" i="66"/>
  <c r="FS53" i="66"/>
  <c r="FT53" i="66"/>
  <c r="FW53" i="66"/>
  <c r="FY53" i="66"/>
  <c r="GR53" i="66"/>
  <c r="HA53" i="66" s="1"/>
  <c r="GS53" i="66"/>
  <c r="HB53" i="66" s="1"/>
  <c r="GT53" i="66"/>
  <c r="GU53" i="66"/>
  <c r="GV53" i="66"/>
  <c r="GW53" i="66"/>
  <c r="GX53" i="66"/>
  <c r="GY53" i="66"/>
  <c r="HH53" i="66"/>
  <c r="HI53" i="66" s="1"/>
  <c r="HJ53" i="66" s="1"/>
  <c r="HK53" i="66" s="1"/>
  <c r="HL53" i="66"/>
  <c r="HM53" i="66"/>
  <c r="HR53" i="66"/>
  <c r="HT53" i="66" s="1"/>
  <c r="HQ53" i="66"/>
  <c r="HU53" i="66" s="1"/>
  <c r="HS53" i="66"/>
  <c r="HV53" i="66" s="1"/>
  <c r="FE54" i="66"/>
  <c r="FG54" i="66"/>
  <c r="FH54" i="66"/>
  <c r="FI54" i="66"/>
  <c r="FJ54" i="66"/>
  <c r="FK54" i="66"/>
  <c r="FN54" i="66"/>
  <c r="FO54" i="66"/>
  <c r="FP54" i="66"/>
  <c r="FQ54" i="66"/>
  <c r="FR54" i="66"/>
  <c r="FS54" i="66"/>
  <c r="FT54" i="66"/>
  <c r="FW54" i="66"/>
  <c r="FY54" i="66"/>
  <c r="GR54" i="66"/>
  <c r="HA54" i="66" s="1"/>
  <c r="GS54" i="66"/>
  <c r="HB54" i="66" s="1"/>
  <c r="GT54" i="66"/>
  <c r="GU54" i="66"/>
  <c r="GV54" i="66"/>
  <c r="GW54" i="66"/>
  <c r="GX54" i="66"/>
  <c r="GY54" i="66"/>
  <c r="HH54" i="66"/>
  <c r="HI54" i="66" s="1"/>
  <c r="HJ54" i="66" s="1"/>
  <c r="HK54" i="66" s="1"/>
  <c r="HL54" i="66"/>
  <c r="HM54" i="66"/>
  <c r="HR54" i="66"/>
  <c r="HT54" i="66" s="1"/>
  <c r="HQ54" i="66"/>
  <c r="HU54" i="66" s="1"/>
  <c r="HS54" i="66"/>
  <c r="HV54" i="66" s="1"/>
  <c r="GH40" i="66" l="1"/>
  <c r="GK40" i="66" s="1"/>
  <c r="GM45" i="66"/>
  <c r="GP45" i="66" s="1"/>
  <c r="GM47" i="66"/>
  <c r="GP47" i="66" s="1"/>
  <c r="HO40" i="66"/>
  <c r="GC54" i="66"/>
  <c r="GF54" i="66" s="1"/>
  <c r="GM42" i="66"/>
  <c r="GP42" i="66" s="1"/>
  <c r="GH42" i="66"/>
  <c r="GK42" i="66" s="1"/>
  <c r="GM50" i="66"/>
  <c r="GP50" i="66" s="1"/>
  <c r="HO49" i="66"/>
  <c r="FM49" i="66" s="1"/>
  <c r="R20" i="66"/>
  <c r="F13" i="66" s="1"/>
  <c r="GC46" i="66"/>
  <c r="GF46" i="66" s="1"/>
  <c r="GC42" i="66"/>
  <c r="GF42" i="66" s="1"/>
  <c r="GM41" i="66"/>
  <c r="GP41" i="66" s="1"/>
  <c r="HO45" i="66"/>
  <c r="FM45" i="66" s="1"/>
  <c r="GC48" i="66"/>
  <c r="GF48" i="66" s="1"/>
  <c r="HO41" i="66"/>
  <c r="FM41" i="66" s="1"/>
  <c r="GC50" i="66"/>
  <c r="GF50" i="66" s="1"/>
  <c r="GM49" i="66"/>
  <c r="GP49" i="66" s="1"/>
  <c r="GC45" i="66"/>
  <c r="GF45" i="66" s="1"/>
  <c r="HW54" i="66"/>
  <c r="GC49" i="66"/>
  <c r="GF49" i="66" s="1"/>
  <c r="HW40" i="66"/>
  <c r="GH45" i="66"/>
  <c r="GK45" i="66" s="1"/>
  <c r="GH41" i="66"/>
  <c r="GK41" i="66" s="1"/>
  <c r="GH51" i="66"/>
  <c r="GK51" i="66" s="1"/>
  <c r="GC51" i="66"/>
  <c r="GF51" i="66" s="1"/>
  <c r="GC43" i="66"/>
  <c r="GF43" i="66" s="1"/>
  <c r="GC53" i="66"/>
  <c r="GF53" i="66" s="1"/>
  <c r="GC47" i="66"/>
  <c r="GF47" i="66" s="1"/>
  <c r="GM46" i="66"/>
  <c r="GP46" i="66" s="1"/>
  <c r="GM44" i="66"/>
  <c r="GP44" i="66" s="1"/>
  <c r="GC41" i="66"/>
  <c r="GF41" i="66" s="1"/>
  <c r="GM54" i="66"/>
  <c r="GP54" i="66" s="1"/>
  <c r="HW51" i="66"/>
  <c r="GH54" i="66"/>
  <c r="GK54" i="66" s="1"/>
  <c r="GC44" i="66"/>
  <c r="GF44" i="66" s="1"/>
  <c r="GC52" i="66"/>
  <c r="GF52" i="66" s="1"/>
  <c r="HW50" i="66"/>
  <c r="GM53" i="66"/>
  <c r="GP53" i="66" s="1"/>
  <c r="HC40" i="66"/>
  <c r="GZ40" i="66" s="1"/>
  <c r="GM40" i="66"/>
  <c r="GP40" i="66" s="1"/>
  <c r="GC40" i="66"/>
  <c r="GF40" i="66" s="1"/>
  <c r="HC47" i="66"/>
  <c r="GZ47" i="66" s="1"/>
  <c r="FF47" i="66" s="1"/>
  <c r="HO52" i="66"/>
  <c r="FM52" i="66" s="1"/>
  <c r="HO44" i="66"/>
  <c r="FM44" i="66" s="1"/>
  <c r="HW53" i="66"/>
  <c r="GM52" i="66"/>
  <c r="GP52" i="66" s="1"/>
  <c r="HO46" i="66"/>
  <c r="FM46" i="66" s="1"/>
  <c r="HO47" i="66"/>
  <c r="FM47" i="66" s="1"/>
  <c r="GH44" i="66"/>
  <c r="GK44" i="66" s="1"/>
  <c r="HO50" i="66"/>
  <c r="FM50" i="66" s="1"/>
  <c r="GH46" i="66"/>
  <c r="GK46" i="66" s="1"/>
  <c r="HW43" i="66"/>
  <c r="HO51" i="66"/>
  <c r="FM51" i="66" s="1"/>
  <c r="HO48" i="66"/>
  <c r="FM48" i="66" s="1"/>
  <c r="HO43" i="66"/>
  <c r="FM43" i="66" s="1"/>
  <c r="GH49" i="66"/>
  <c r="GK49" i="66" s="1"/>
  <c r="GH53" i="66"/>
  <c r="GK53" i="66" s="1"/>
  <c r="HC52" i="66"/>
  <c r="GZ52" i="66" s="1"/>
  <c r="FF52" i="66" s="1"/>
  <c r="GM51" i="66"/>
  <c r="GP51" i="66" s="1"/>
  <c r="GM48" i="66"/>
  <c r="GP48" i="66" s="1"/>
  <c r="HW46" i="66"/>
  <c r="GM43" i="66"/>
  <c r="GP43" i="66" s="1"/>
  <c r="HW42" i="66"/>
  <c r="HX40" i="66"/>
  <c r="HW52" i="66"/>
  <c r="HW41" i="66"/>
  <c r="HW47" i="66"/>
  <c r="HW44" i="66"/>
  <c r="HW45" i="66"/>
  <c r="HW49" i="66"/>
  <c r="HT48" i="66"/>
  <c r="HX48" i="66" s="1"/>
  <c r="HW48" i="66"/>
  <c r="HX53" i="66"/>
  <c r="HX44" i="66"/>
  <c r="HC46" i="66"/>
  <c r="GZ46" i="66" s="1"/>
  <c r="FF46" i="66" s="1"/>
  <c r="HX43" i="66"/>
  <c r="GH43" i="66"/>
  <c r="GK43" i="66" s="1"/>
  <c r="HX54" i="66"/>
  <c r="HC45" i="66"/>
  <c r="GZ45" i="66" s="1"/>
  <c r="FF45" i="66" s="1"/>
  <c r="HX42" i="66"/>
  <c r="HX41" i="66"/>
  <c r="HX52" i="66"/>
  <c r="GH52" i="66"/>
  <c r="GK52" i="66" s="1"/>
  <c r="HC43" i="66"/>
  <c r="GZ43" i="66" s="1"/>
  <c r="FF43" i="66" s="1"/>
  <c r="HC54" i="66"/>
  <c r="GZ54" i="66" s="1"/>
  <c r="FF54" i="66" s="1"/>
  <c r="HX51" i="66"/>
  <c r="HC42" i="66"/>
  <c r="GZ42" i="66" s="1"/>
  <c r="FF42" i="66" s="1"/>
  <c r="HC53" i="66"/>
  <c r="GZ53" i="66" s="1"/>
  <c r="FF53" i="66" s="1"/>
  <c r="HX50" i="66"/>
  <c r="GH50" i="66"/>
  <c r="GK50" i="66" s="1"/>
  <c r="HC41" i="66"/>
  <c r="GZ41" i="66" s="1"/>
  <c r="FF41" i="66" s="1"/>
  <c r="HX49" i="66"/>
  <c r="HO54" i="66"/>
  <c r="FM54" i="66" s="1"/>
  <c r="HC51" i="66"/>
  <c r="GZ51" i="66" s="1"/>
  <c r="FF51" i="66" s="1"/>
  <c r="GH48" i="66"/>
  <c r="GK48" i="66" s="1"/>
  <c r="HO42" i="66"/>
  <c r="FM42" i="66" s="1"/>
  <c r="HC44" i="66"/>
  <c r="GZ44" i="66" s="1"/>
  <c r="FF44" i="66" s="1"/>
  <c r="HO53" i="66"/>
  <c r="FM53" i="66" s="1"/>
  <c r="HC50" i="66"/>
  <c r="GZ50" i="66" s="1"/>
  <c r="FF50" i="66" s="1"/>
  <c r="HX47" i="66"/>
  <c r="GH47" i="66"/>
  <c r="GK47" i="66" s="1"/>
  <c r="HC49" i="66"/>
  <c r="GZ49" i="66" s="1"/>
  <c r="FF49" i="66" s="1"/>
  <c r="HX46" i="66"/>
  <c r="HC48" i="66"/>
  <c r="GZ48" i="66" s="1"/>
  <c r="FF48" i="66" s="1"/>
  <c r="HX45" i="66"/>
  <c r="HY54" i="66" l="1"/>
  <c r="HD54" i="66" s="1"/>
  <c r="HE54" i="66" s="1"/>
  <c r="HF54" i="66" s="1"/>
  <c r="HG54" i="66" s="1"/>
  <c r="HN54" i="66" s="1"/>
  <c r="FL54" i="66" s="1"/>
  <c r="GB54" i="66" s="1"/>
  <c r="GD54" i="66" s="1"/>
  <c r="HY44" i="66"/>
  <c r="HD44" i="66" s="1"/>
  <c r="HE44" i="66" s="1"/>
  <c r="HF44" i="66" s="1"/>
  <c r="HG44" i="66" s="1"/>
  <c r="HN44" i="66" s="1"/>
  <c r="FL44" i="66" s="1"/>
  <c r="GA44" i="66" s="1"/>
  <c r="HY46" i="66"/>
  <c r="HD46" i="66" s="1"/>
  <c r="HE46" i="66" s="1"/>
  <c r="HF46" i="66" s="1"/>
  <c r="HG46" i="66" s="1"/>
  <c r="HN46" i="66" s="1"/>
  <c r="FL46" i="66" s="1"/>
  <c r="GB46" i="66" s="1"/>
  <c r="GD46" i="66" s="1"/>
  <c r="HY53" i="66"/>
  <c r="HD53" i="66" s="1"/>
  <c r="HE53" i="66" s="1"/>
  <c r="HF53" i="66" s="1"/>
  <c r="HG53" i="66" s="1"/>
  <c r="HN53" i="66" s="1"/>
  <c r="FL53" i="66" s="1"/>
  <c r="GA53" i="66" s="1"/>
  <c r="HY45" i="66"/>
  <c r="HD45" i="66" s="1"/>
  <c r="HE45" i="66" s="1"/>
  <c r="HF45" i="66" s="1"/>
  <c r="HG45" i="66" s="1"/>
  <c r="HN45" i="66" s="1"/>
  <c r="FL45" i="66" s="1"/>
  <c r="GA45" i="66" s="1"/>
  <c r="HY48" i="66"/>
  <c r="HD48" i="66" s="1"/>
  <c r="HE48" i="66" s="1"/>
  <c r="HF48" i="66" s="1"/>
  <c r="HG48" i="66" s="1"/>
  <c r="HN48" i="66" s="1"/>
  <c r="FL48" i="66" s="1"/>
  <c r="GB48" i="66" s="1"/>
  <c r="GD48" i="66" s="1"/>
  <c r="HY40" i="66"/>
  <c r="HD40" i="66" s="1"/>
  <c r="HE40" i="66" s="1"/>
  <c r="HF40" i="66" s="1"/>
  <c r="HG40" i="66" s="1"/>
  <c r="HN40" i="66" s="1"/>
  <c r="HY43" i="66"/>
  <c r="HD43" i="66" s="1"/>
  <c r="HE43" i="66" s="1"/>
  <c r="HF43" i="66" s="1"/>
  <c r="HG43" i="66" s="1"/>
  <c r="HN43" i="66" s="1"/>
  <c r="FL43" i="66" s="1"/>
  <c r="GA43" i="66" s="1"/>
  <c r="HY51" i="66"/>
  <c r="HD51" i="66" s="1"/>
  <c r="HE51" i="66" s="1"/>
  <c r="HF51" i="66" s="1"/>
  <c r="HG51" i="66" s="1"/>
  <c r="HN51" i="66" s="1"/>
  <c r="FL51" i="66" s="1"/>
  <c r="GA51" i="66" s="1"/>
  <c r="HY52" i="66"/>
  <c r="HD52" i="66" s="1"/>
  <c r="HE52" i="66" s="1"/>
  <c r="HF52" i="66" s="1"/>
  <c r="HG52" i="66" s="1"/>
  <c r="HN52" i="66" s="1"/>
  <c r="FL52" i="66" s="1"/>
  <c r="GA52" i="66" s="1"/>
  <c r="HY50" i="66"/>
  <c r="HD50" i="66" s="1"/>
  <c r="HE50" i="66" s="1"/>
  <c r="HF50" i="66" s="1"/>
  <c r="HG50" i="66" s="1"/>
  <c r="HN50" i="66" s="1"/>
  <c r="FL50" i="66" s="1"/>
  <c r="GA50" i="66" s="1"/>
  <c r="HY42" i="66"/>
  <c r="HD42" i="66" s="1"/>
  <c r="HE42" i="66" s="1"/>
  <c r="HF42" i="66" s="1"/>
  <c r="HG42" i="66" s="1"/>
  <c r="HN42" i="66" s="1"/>
  <c r="FL42" i="66" s="1"/>
  <c r="GB42" i="66" s="1"/>
  <c r="GD42" i="66" s="1"/>
  <c r="HY49" i="66"/>
  <c r="HD49" i="66" s="1"/>
  <c r="HE49" i="66" s="1"/>
  <c r="HF49" i="66" s="1"/>
  <c r="HG49" i="66" s="1"/>
  <c r="HN49" i="66" s="1"/>
  <c r="FL49" i="66" s="1"/>
  <c r="GA49" i="66" s="1"/>
  <c r="GA54" i="66"/>
  <c r="HY47" i="66"/>
  <c r="HD47" i="66" s="1"/>
  <c r="HE47" i="66" s="1"/>
  <c r="HF47" i="66" s="1"/>
  <c r="HG47" i="66" s="1"/>
  <c r="HN47" i="66" s="1"/>
  <c r="FL47" i="66" s="1"/>
  <c r="GA47" i="66" s="1"/>
  <c r="HY41" i="66"/>
  <c r="HD41" i="66" s="1"/>
  <c r="HE41" i="66" s="1"/>
  <c r="HF41" i="66" s="1"/>
  <c r="HG41" i="66" s="1"/>
  <c r="HN41" i="66" s="1"/>
  <c r="FL41" i="66" s="1"/>
  <c r="GA41" i="66" s="1"/>
  <c r="GB45" i="66"/>
  <c r="GD45" i="66" s="1"/>
  <c r="GB51" i="66" l="1"/>
  <c r="GD51" i="66" s="1"/>
  <c r="GA46" i="66"/>
  <c r="GB44" i="66"/>
  <c r="GD44" i="66" s="1"/>
  <c r="GE44" i="66" s="1"/>
  <c r="GG44" i="66" s="1"/>
  <c r="GE54" i="66"/>
  <c r="GG54" i="66" s="1"/>
  <c r="GI54" i="66"/>
  <c r="GJ54" i="66" s="1"/>
  <c r="GL54" i="66" s="1"/>
  <c r="GI46" i="66"/>
  <c r="GN46" i="66" s="1"/>
  <c r="GO46" i="66" s="1"/>
  <c r="GQ46" i="66" s="1"/>
  <c r="GE46" i="66"/>
  <c r="GG46" i="66" s="1"/>
  <c r="GA42" i="66"/>
  <c r="GB53" i="66"/>
  <c r="GD53" i="66" s="1"/>
  <c r="GE53" i="66" s="1"/>
  <c r="GG53" i="66" s="1"/>
  <c r="GB43" i="66"/>
  <c r="GD43" i="66" s="1"/>
  <c r="GI43" i="66" s="1"/>
  <c r="GA48" i="66"/>
  <c r="GB50" i="66"/>
  <c r="GD50" i="66" s="1"/>
  <c r="GI48" i="66"/>
  <c r="GJ48" i="66" s="1"/>
  <c r="GL48" i="66" s="1"/>
  <c r="GE48" i="66"/>
  <c r="GG48" i="66" s="1"/>
  <c r="GB52" i="66"/>
  <c r="GD52" i="66" s="1"/>
  <c r="GB40" i="66"/>
  <c r="GD40" i="66" s="1"/>
  <c r="GI40" i="66" s="1"/>
  <c r="GA40" i="66"/>
  <c r="GE42" i="66"/>
  <c r="GG42" i="66" s="1"/>
  <c r="GI42" i="66"/>
  <c r="GJ42" i="66" s="1"/>
  <c r="GL42" i="66" s="1"/>
  <c r="GB41" i="66"/>
  <c r="GD41" i="66" s="1"/>
  <c r="GI41" i="66" s="1"/>
  <c r="GB49" i="66"/>
  <c r="GD49" i="66" s="1"/>
  <c r="GE49" i="66" s="1"/>
  <c r="GG49" i="66" s="1"/>
  <c r="GB47" i="66"/>
  <c r="GD47" i="66" s="1"/>
  <c r="GE47" i="66" s="1"/>
  <c r="GG47" i="66" s="1"/>
  <c r="GE51" i="66"/>
  <c r="GG51" i="66" s="1"/>
  <c r="GI51" i="66"/>
  <c r="GE45" i="66"/>
  <c r="GG45" i="66" s="1"/>
  <c r="GI45" i="66"/>
  <c r="GE40" i="66" l="1"/>
  <c r="GG40" i="66" s="1"/>
  <c r="GE43" i="66"/>
  <c r="GG43" i="66" s="1"/>
  <c r="GN54" i="66"/>
  <c r="GO54" i="66" s="1"/>
  <c r="GQ54" i="66" s="1"/>
  <c r="FZ54" i="66" s="1"/>
  <c r="FX54" i="66" s="1"/>
  <c r="FV54" i="66" s="1"/>
  <c r="FU54" i="66" s="1"/>
  <c r="FD54" i="66" s="1"/>
  <c r="GI44" i="66"/>
  <c r="GN44" i="66" s="1"/>
  <c r="GO44" i="66" s="1"/>
  <c r="GQ44" i="66" s="1"/>
  <c r="GJ44" i="66"/>
  <c r="GL44" i="66" s="1"/>
  <c r="GJ46" i="66"/>
  <c r="GL46" i="66" s="1"/>
  <c r="FZ46" i="66" s="1"/>
  <c r="FX46" i="66" s="1"/>
  <c r="FV46" i="66" s="1"/>
  <c r="FU46" i="66" s="1"/>
  <c r="FD46" i="66" s="1"/>
  <c r="GE41" i="66"/>
  <c r="GG41" i="66" s="1"/>
  <c r="GI49" i="66"/>
  <c r="GJ49" i="66" s="1"/>
  <c r="GL49" i="66" s="1"/>
  <c r="GN48" i="66"/>
  <c r="GO48" i="66" s="1"/>
  <c r="GQ48" i="66" s="1"/>
  <c r="FZ48" i="66" s="1"/>
  <c r="FX48" i="66" s="1"/>
  <c r="FV48" i="66" s="1"/>
  <c r="FU48" i="66" s="1"/>
  <c r="FD48" i="66" s="1"/>
  <c r="GI53" i="66"/>
  <c r="GJ53" i="66" s="1"/>
  <c r="GL53" i="66" s="1"/>
  <c r="GN42" i="66"/>
  <c r="GO42" i="66" s="1"/>
  <c r="GQ42" i="66" s="1"/>
  <c r="FZ42" i="66" s="1"/>
  <c r="FX42" i="66" s="1"/>
  <c r="FV42" i="66" s="1"/>
  <c r="FU42" i="66" s="1"/>
  <c r="FD42" i="66" s="1"/>
  <c r="GI47" i="66"/>
  <c r="GJ47" i="66" s="1"/>
  <c r="GL47" i="66" s="1"/>
  <c r="GE50" i="66"/>
  <c r="GG50" i="66" s="1"/>
  <c r="GI50" i="66"/>
  <c r="GI52" i="66"/>
  <c r="GE52" i="66"/>
  <c r="GG52" i="66" s="1"/>
  <c r="GJ41" i="66"/>
  <c r="GL41" i="66" s="1"/>
  <c r="GN41" i="66"/>
  <c r="GO41" i="66" s="1"/>
  <c r="GQ41" i="66" s="1"/>
  <c r="GJ43" i="66"/>
  <c r="GL43" i="66" s="1"/>
  <c r="GN43" i="66"/>
  <c r="GO43" i="66" s="1"/>
  <c r="GQ43" i="66" s="1"/>
  <c r="GJ45" i="66"/>
  <c r="GL45" i="66" s="1"/>
  <c r="GN45" i="66"/>
  <c r="GO45" i="66" s="1"/>
  <c r="GQ45" i="66" s="1"/>
  <c r="GJ51" i="66"/>
  <c r="GL51" i="66" s="1"/>
  <c r="GN51" i="66"/>
  <c r="GO51" i="66" s="1"/>
  <c r="GQ51" i="66" s="1"/>
  <c r="GJ40" i="66"/>
  <c r="GL40" i="66" s="1"/>
  <c r="GN40" i="66"/>
  <c r="GO40" i="66" s="1"/>
  <c r="GQ40" i="66" s="1"/>
  <c r="FZ44" i="66" l="1"/>
  <c r="FX44" i="66" s="1"/>
  <c r="FV44" i="66" s="1"/>
  <c r="FU44" i="66" s="1"/>
  <c r="FD44" i="66" s="1"/>
  <c r="GN49" i="66"/>
  <c r="GO49" i="66" s="1"/>
  <c r="GQ49" i="66" s="1"/>
  <c r="GN47" i="66"/>
  <c r="GO47" i="66" s="1"/>
  <c r="GQ47" i="66" s="1"/>
  <c r="FZ47" i="66" s="1"/>
  <c r="FX47" i="66" s="1"/>
  <c r="FV47" i="66" s="1"/>
  <c r="FU47" i="66" s="1"/>
  <c r="FD47" i="66" s="1"/>
  <c r="GN53" i="66"/>
  <c r="GO53" i="66" s="1"/>
  <c r="GQ53" i="66" s="1"/>
  <c r="FZ53" i="66" s="1"/>
  <c r="FX53" i="66" s="1"/>
  <c r="FV53" i="66" s="1"/>
  <c r="FU53" i="66" s="1"/>
  <c r="FD53" i="66" s="1"/>
  <c r="GJ50" i="66"/>
  <c r="GL50" i="66" s="1"/>
  <c r="GN50" i="66"/>
  <c r="GO50" i="66" s="1"/>
  <c r="GQ50" i="66" s="1"/>
  <c r="FZ45" i="66"/>
  <c r="FX45" i="66" s="1"/>
  <c r="FV45" i="66" s="1"/>
  <c r="FU45" i="66" s="1"/>
  <c r="FD45" i="66" s="1"/>
  <c r="GJ52" i="66"/>
  <c r="GL52" i="66" s="1"/>
  <c r="GN52" i="66"/>
  <c r="GO52" i="66" s="1"/>
  <c r="GQ52" i="66" s="1"/>
  <c r="FZ49" i="66"/>
  <c r="FX49" i="66" s="1"/>
  <c r="FV49" i="66" s="1"/>
  <c r="FU49" i="66" s="1"/>
  <c r="FD49" i="66" s="1"/>
  <c r="FZ43" i="66"/>
  <c r="FX43" i="66" s="1"/>
  <c r="FV43" i="66" s="1"/>
  <c r="FU43" i="66" s="1"/>
  <c r="FD43" i="66" s="1"/>
  <c r="FZ40" i="66"/>
  <c r="FX40" i="66" s="1"/>
  <c r="FV40" i="66" s="1"/>
  <c r="FZ41" i="66"/>
  <c r="FX41" i="66" s="1"/>
  <c r="FV41" i="66" s="1"/>
  <c r="FU41" i="66" s="1"/>
  <c r="FD41" i="66" s="1"/>
  <c r="FZ51" i="66"/>
  <c r="FX51" i="66" s="1"/>
  <c r="FV51" i="66" s="1"/>
  <c r="FU51" i="66" s="1"/>
  <c r="FD51" i="66" s="1"/>
  <c r="FZ50" i="66" l="1"/>
  <c r="FX50" i="66" s="1"/>
  <c r="FV50" i="66" s="1"/>
  <c r="FU50" i="66" s="1"/>
  <c r="FD50" i="66" s="1"/>
  <c r="FZ52" i="66"/>
  <c r="FX52" i="66" s="1"/>
  <c r="FV52" i="66" s="1"/>
  <c r="FU52" i="66" s="1"/>
  <c r="FD52" i="66" s="1"/>
  <c r="M41" i="66" l="1"/>
  <c r="M42" i="66"/>
  <c r="M43" i="66"/>
  <c r="M44" i="66"/>
  <c r="M45" i="66"/>
  <c r="M46" i="66"/>
  <c r="M47" i="66"/>
  <c r="M48" i="66"/>
  <c r="M49" i="66"/>
  <c r="M50" i="66"/>
  <c r="M51" i="66"/>
  <c r="M52" i="66"/>
  <c r="M53" i="66"/>
  <c r="M54" i="66"/>
  <c r="I3" i="66" l="1"/>
  <c r="O30" i="20" l="1"/>
  <c r="O42" i="20"/>
  <c r="O50" i="20"/>
  <c r="O57" i="20"/>
  <c r="O61" i="20"/>
  <c r="O69" i="20"/>
  <c r="O70" i="20"/>
  <c r="O33" i="20"/>
  <c r="O54" i="20"/>
  <c r="O56" i="20"/>
  <c r="O82" i="20"/>
  <c r="O91" i="20"/>
  <c r="O21" i="20"/>
  <c r="O26" i="20"/>
  <c r="O53" i="20"/>
  <c r="O39" i="20"/>
  <c r="O92" i="20"/>
  <c r="O34" i="20"/>
  <c r="O40" i="20"/>
  <c r="O45" i="20"/>
  <c r="O49" i="20"/>
  <c r="O68" i="20"/>
  <c r="O80" i="20"/>
  <c r="O81" i="20"/>
  <c r="O88" i="20"/>
  <c r="O19" i="20"/>
  <c r="O35" i="20"/>
  <c r="O55" i="20"/>
  <c r="O46" i="20"/>
  <c r="O67" i="20"/>
  <c r="O77" i="20"/>
  <c r="O78" i="20"/>
  <c r="O83" i="20"/>
  <c r="O23" i="20"/>
  <c r="O24" i="20"/>
  <c r="O25" i="20"/>
  <c r="O32" i="20"/>
  <c r="O47" i="20"/>
  <c r="O66" i="20"/>
  <c r="O79" i="20"/>
  <c r="O76" i="20"/>
  <c r="O20" i="20"/>
  <c r="O22" i="20"/>
  <c r="O59" i="20"/>
  <c r="O64" i="20"/>
  <c r="O36" i="20"/>
  <c r="O43" i="20"/>
  <c r="O71" i="20"/>
  <c r="O73" i="20"/>
  <c r="O86" i="20"/>
  <c r="O87" i="20"/>
  <c r="O90" i="20"/>
  <c r="O27" i="20"/>
  <c r="O37" i="20"/>
  <c r="O44" i="20"/>
  <c r="O85" i="20"/>
  <c r="O60" i="20"/>
  <c r="O62" i="20"/>
  <c r="O72" i="20"/>
  <c r="O93" i="20"/>
  <c r="O89" i="20"/>
  <c r="O17" i="20"/>
  <c r="O28" i="20"/>
  <c r="O38" i="20"/>
  <c r="O51" i="20"/>
  <c r="O58" i="20"/>
  <c r="O65" i="20"/>
  <c r="O84" i="20"/>
  <c r="O31" i="20"/>
  <c r="O41" i="20"/>
  <c r="O48" i="20"/>
  <c r="O52" i="20"/>
  <c r="O63" i="20"/>
  <c r="O74" i="20"/>
  <c r="O75" i="20"/>
  <c r="O18" i="20"/>
  <c r="O29" i="20"/>
  <c r="P4" i="20"/>
  <c r="P5" i="20"/>
  <c r="P6" i="20"/>
  <c r="P7" i="20"/>
  <c r="P8" i="20"/>
  <c r="P9" i="20"/>
  <c r="P10" i="20"/>
  <c r="P11" i="20"/>
  <c r="P12" i="20"/>
  <c r="P13" i="20"/>
  <c r="P14" i="20"/>
  <c r="P15" i="20"/>
  <c r="P3" i="20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3" i="20"/>
  <c r="P16" i="20" l="1"/>
  <c r="K80" i="20"/>
  <c r="R21" i="66" l="1"/>
  <c r="R17" i="66" l="1"/>
  <c r="R18" i="66"/>
  <c r="R19" i="66"/>
  <c r="F17" i="66" l="1"/>
  <c r="F18" i="66"/>
  <c r="H18" i="66" s="1"/>
  <c r="F15" i="66"/>
  <c r="H15" i="66" s="1"/>
  <c r="L14" i="20" l="1"/>
  <c r="M14" i="20" s="1"/>
  <c r="F20" i="66"/>
  <c r="H20" i="66" s="1"/>
  <c r="L15" i="20"/>
  <c r="L27" i="20"/>
  <c r="L39" i="20"/>
  <c r="L51" i="20"/>
  <c r="L63" i="20"/>
  <c r="L75" i="20"/>
  <c r="L4" i="20"/>
  <c r="M4" i="20" s="1"/>
  <c r="Q18" i="20" s="1"/>
  <c r="L16" i="20"/>
  <c r="L28" i="20"/>
  <c r="L40" i="20"/>
  <c r="L52" i="20"/>
  <c r="L64" i="20"/>
  <c r="L76" i="20"/>
  <c r="M76" i="20" s="1"/>
  <c r="Q90" i="20" s="1"/>
  <c r="L5" i="20"/>
  <c r="L17" i="20"/>
  <c r="M17" i="20" s="1"/>
  <c r="L6" i="20"/>
  <c r="L18" i="20"/>
  <c r="L30" i="20"/>
  <c r="M30" i="20" s="1"/>
  <c r="L42" i="20"/>
  <c r="L54" i="20"/>
  <c r="M54" i="20" s="1"/>
  <c r="L66" i="20"/>
  <c r="L78" i="20"/>
  <c r="M78" i="20" s="1"/>
  <c r="Q92" i="20" s="1"/>
  <c r="L7" i="20"/>
  <c r="L19" i="20"/>
  <c r="L31" i="20"/>
  <c r="M31" i="20" s="1"/>
  <c r="Q45" i="20" s="1"/>
  <c r="L43" i="20"/>
  <c r="L55" i="20"/>
  <c r="M55" i="20" s="1"/>
  <c r="Q69" i="20" s="1"/>
  <c r="L67" i="20"/>
  <c r="L79" i="20"/>
  <c r="L8" i="20"/>
  <c r="L20" i="20"/>
  <c r="L32" i="20"/>
  <c r="L44" i="20"/>
  <c r="L56" i="20"/>
  <c r="M56" i="20" s="1"/>
  <c r="Q70" i="20" s="1"/>
  <c r="L68" i="20"/>
  <c r="L3" i="20"/>
  <c r="L9" i="20"/>
  <c r="M9" i="20" s="1"/>
  <c r="Q23" i="20" s="1"/>
  <c r="L21" i="20"/>
  <c r="M21" i="20" s="1"/>
  <c r="L33" i="20"/>
  <c r="M33" i="20" s="1"/>
  <c r="L45" i="20"/>
  <c r="M45" i="20" s="1"/>
  <c r="Q59" i="20" s="1"/>
  <c r="L57" i="20"/>
  <c r="M57" i="20" s="1"/>
  <c r="L69" i="20"/>
  <c r="M69" i="20" s="1"/>
  <c r="L10" i="20"/>
  <c r="L22" i="20"/>
  <c r="M22" i="20" s="1"/>
  <c r="L34" i="20"/>
  <c r="L46" i="20"/>
  <c r="M46" i="20" s="1"/>
  <c r="Q60" i="20" s="1"/>
  <c r="L58" i="20"/>
  <c r="L70" i="20"/>
  <c r="M70" i="20" s="1"/>
  <c r="Q84" i="20" s="1"/>
  <c r="L11" i="20"/>
  <c r="M11" i="20" s="1"/>
  <c r="L23" i="20"/>
  <c r="L35" i="20"/>
  <c r="M35" i="20" s="1"/>
  <c r="Q49" i="20" s="1"/>
  <c r="L47" i="20"/>
  <c r="M47" i="20" s="1"/>
  <c r="Q61" i="20" s="1"/>
  <c r="L59" i="20"/>
  <c r="M59" i="20" s="1"/>
  <c r="Q73" i="20" s="1"/>
  <c r="L71" i="20"/>
  <c r="M71" i="20" s="1"/>
  <c r="Q85" i="20" s="1"/>
  <c r="L12" i="20"/>
  <c r="L24" i="20"/>
  <c r="M24" i="20" s="1"/>
  <c r="Q38" i="20" s="1"/>
  <c r="L36" i="20"/>
  <c r="L48" i="20"/>
  <c r="M48" i="20" s="1"/>
  <c r="Q62" i="20" s="1"/>
  <c r="L60" i="20"/>
  <c r="M60" i="20" s="1"/>
  <c r="L72" i="20"/>
  <c r="M72" i="20" s="1"/>
  <c r="Q86" i="20" s="1"/>
  <c r="L13" i="20"/>
  <c r="M13" i="20" s="1"/>
  <c r="Q27" i="20" s="1"/>
  <c r="L25" i="20"/>
  <c r="M25" i="20" s="1"/>
  <c r="Q68" i="20" s="1"/>
  <c r="L37" i="20"/>
  <c r="M37" i="20" s="1"/>
  <c r="Q51" i="20" s="1"/>
  <c r="L49" i="20"/>
  <c r="M49" i="20" s="1"/>
  <c r="Q63" i="20" s="1"/>
  <c r="L61" i="20"/>
  <c r="M61" i="20" s="1"/>
  <c r="Q75" i="20" s="1"/>
  <c r="L73" i="20"/>
  <c r="M73" i="20" s="1"/>
  <c r="Q87" i="20" s="1"/>
  <c r="L26" i="20"/>
  <c r="M26" i="20" s="1"/>
  <c r="Q40" i="20" s="1"/>
  <c r="L29" i="20"/>
  <c r="M29" i="20" s="1"/>
  <c r="Q43" i="20" s="1"/>
  <c r="L38" i="20"/>
  <c r="M38" i="20" s="1"/>
  <c r="L41" i="20"/>
  <c r="M41" i="20" s="1"/>
  <c r="L50" i="20"/>
  <c r="M50" i="20" s="1"/>
  <c r="Q64" i="20" s="1"/>
  <c r="L53" i="20"/>
  <c r="M53" i="20" s="1"/>
  <c r="Q67" i="20" s="1"/>
  <c r="L62" i="20"/>
  <c r="M62" i="20" s="1"/>
  <c r="Q76" i="20" s="1"/>
  <c r="L65" i="20"/>
  <c r="M65" i="20" s="1"/>
  <c r="Q79" i="20" s="1"/>
  <c r="L74" i="20"/>
  <c r="M74" i="20" s="1"/>
  <c r="L77" i="20"/>
  <c r="M77" i="20" s="1"/>
  <c r="Q91" i="20" s="1"/>
  <c r="F16" i="66"/>
  <c r="H16" i="66" s="1"/>
  <c r="F19" i="66"/>
  <c r="H19" i="66" s="1"/>
  <c r="M79" i="20"/>
  <c r="Q93" i="20" s="1"/>
  <c r="M75" i="20"/>
  <c r="Q89" i="20" s="1"/>
  <c r="M67" i="20"/>
  <c r="Q81" i="20" s="1"/>
  <c r="M63" i="20"/>
  <c r="Q77" i="20" s="1"/>
  <c r="M51" i="20"/>
  <c r="Q65" i="20" s="1"/>
  <c r="M43" i="20"/>
  <c r="Q57" i="20" s="1"/>
  <c r="M39" i="20"/>
  <c r="Q53" i="20" s="1"/>
  <c r="M27" i="20"/>
  <c r="Q41" i="20" s="1"/>
  <c r="M23" i="20"/>
  <c r="Q37" i="20" s="1"/>
  <c r="M19" i="20"/>
  <c r="Q33" i="20" s="1"/>
  <c r="M15" i="20"/>
  <c r="M5" i="20"/>
  <c r="Q19" i="20" s="1"/>
  <c r="M66" i="20"/>
  <c r="Q28" i="20" s="1"/>
  <c r="M58" i="20"/>
  <c r="Q44" i="20" s="1"/>
  <c r="M42" i="20"/>
  <c r="Q56" i="20" s="1"/>
  <c r="M34" i="20"/>
  <c r="M18" i="20"/>
  <c r="M10" i="20"/>
  <c r="Q24" i="20" s="1"/>
  <c r="M7" i="20"/>
  <c r="Q21" i="20" s="1"/>
  <c r="M68" i="20"/>
  <c r="M64" i="20"/>
  <c r="Q78" i="20" s="1"/>
  <c r="M52" i="20"/>
  <c r="Q66" i="20" s="1"/>
  <c r="M44" i="20"/>
  <c r="Q58" i="20" s="1"/>
  <c r="M40" i="20"/>
  <c r="Q54" i="20" s="1"/>
  <c r="M36" i="20"/>
  <c r="Q50" i="20" s="1"/>
  <c r="M32" i="20"/>
  <c r="Q46" i="20" s="1"/>
  <c r="M28" i="20"/>
  <c r="Q42" i="20" s="1"/>
  <c r="M20" i="20"/>
  <c r="Q34" i="20" s="1"/>
  <c r="M16" i="20"/>
  <c r="Q30" i="20" s="1"/>
  <c r="M12" i="20"/>
  <c r="M6" i="20"/>
  <c r="Q20" i="20" s="1"/>
  <c r="M8" i="20"/>
  <c r="Q22" i="20" s="1"/>
  <c r="Q35" i="20"/>
  <c r="Q71" i="20"/>
  <c r="Q83" i="20"/>
  <c r="Q36" i="20"/>
  <c r="M3" i="20"/>
  <c r="Q17" i="20" s="1"/>
  <c r="Q31" i="20"/>
  <c r="H17" i="66"/>
  <c r="U11" i="66" l="1"/>
  <c r="K7" i="66"/>
  <c r="N7" i="66" s="1"/>
  <c r="I13" i="66"/>
  <c r="M11" i="66" s="1"/>
  <c r="Q47" i="20"/>
  <c r="Q9" i="20"/>
  <c r="Q39" i="20"/>
  <c r="Q4" i="20"/>
  <c r="Q74" i="20"/>
  <c r="Q12" i="20"/>
  <c r="Q88" i="20"/>
  <c r="Q14" i="20"/>
  <c r="Q11" i="20"/>
  <c r="Q55" i="20"/>
  <c r="Q52" i="20"/>
  <c r="Q13" i="20"/>
  <c r="F21" i="66"/>
  <c r="H21" i="66" s="1"/>
  <c r="Q7" i="20"/>
  <c r="Q8" i="20"/>
  <c r="Q6" i="20"/>
  <c r="Q10" i="20"/>
  <c r="Q82" i="20"/>
  <c r="Q15" i="20"/>
  <c r="Q80" i="20"/>
  <c r="Q32" i="20"/>
  <c r="Q72" i="20"/>
  <c r="Q26" i="20"/>
  <c r="Q5" i="20"/>
  <c r="Q25" i="20"/>
  <c r="Q48" i="20"/>
  <c r="L80" i="20"/>
  <c r="Q3" i="20"/>
  <c r="Q29" i="20"/>
  <c r="M80" i="20"/>
  <c r="Q16" i="20" l="1"/>
  <c r="I11" i="66"/>
  <c r="U13" i="66" l="1"/>
</calcChain>
</file>

<file path=xl/sharedStrings.xml><?xml version="1.0" encoding="utf-8"?>
<sst xmlns="http://schemas.openxmlformats.org/spreadsheetml/2006/main" count="432" uniqueCount="284">
  <si>
    <t>ลำดับที่</t>
  </si>
  <si>
    <t>จังหวัด</t>
  </si>
  <si>
    <t>รายชื่อ</t>
  </si>
  <si>
    <t>ประเภท</t>
  </si>
  <si>
    <t>เขต</t>
  </si>
  <si>
    <t>เชียงราย</t>
  </si>
  <si>
    <t>รพ.สังกัดกรมวิชาการ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</si>
  <si>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</si>
  <si>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</si>
  <si>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</si>
  <si>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</si>
  <si>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</si>
  <si>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</si>
  <si>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</si>
  <si>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สุโขทัย</t>
  </si>
  <si>
    <t>พิษณุโลก</t>
  </si>
  <si>
    <t>เพชรบูรณ์</t>
  </si>
  <si>
    <t>ตาก</t>
  </si>
  <si>
    <t>อุตรดิตถ์</t>
  </si>
  <si>
    <t>นครสวรรค์</t>
  </si>
  <si>
    <t>พิจิตร</t>
  </si>
  <si>
    <t>กำแพงเพชร</t>
  </si>
  <si>
    <t>ชัยนาท</t>
  </si>
  <si>
    <t>อุทัยธานี</t>
  </si>
  <si>
    <t>สระบุรี</t>
  </si>
  <si>
    <t>นนทบุรี</t>
  </si>
  <si>
    <t>พระนครศรีอยุธยา</t>
  </si>
  <si>
    <t>ปทุมธานี</t>
  </si>
  <si>
    <t>ลพบุรี</t>
  </si>
  <si>
    <t>สิงห์บุรี</t>
  </si>
  <si>
    <t>อ่างทอง</t>
  </si>
  <si>
    <t>นครนายก</t>
  </si>
  <si>
    <t>ราชบุรี</t>
  </si>
  <si>
    <t>นครปฐม</t>
  </si>
  <si>
    <t>สมุทรสาคร</t>
  </si>
  <si>
    <t>สมุทรสงคราม</t>
  </si>
  <si>
    <t>ประจวบคีรีขันธ์</t>
  </si>
  <si>
    <t>สุพรรณบุรี</t>
  </si>
  <si>
    <t>กาญจนบุรี</t>
  </si>
  <si>
    <t>เพชรบุรี</t>
  </si>
  <si>
    <t>สมุทรปราการ</t>
  </si>
  <si>
    <t>สระแก้ว</t>
  </si>
  <si>
    <t>ชลบุรี</t>
  </si>
  <si>
    <t>ฉะเชิงเทรา</t>
  </si>
  <si>
    <t>ปราจีนบุรี</t>
  </si>
  <si>
    <t>ตราด</t>
  </si>
  <si>
    <t>จันทบุรี</t>
  </si>
  <si>
    <t>ระยอง</t>
  </si>
  <si>
    <t>ขอนแก่น</t>
  </si>
  <si>
    <t>ร้อยเอ็ด</t>
  </si>
  <si>
    <t>กาฬสินธุ์</t>
  </si>
  <si>
    <t>มหาสารคาม</t>
  </si>
  <si>
    <t>อุดรธานี</t>
  </si>
  <si>
    <t>เลย</t>
  </si>
  <si>
    <t>หนองคาย</t>
  </si>
  <si>
    <t>สกลนคร</t>
  </si>
  <si>
    <t>นครพนม</t>
  </si>
  <si>
    <t>หนองบัวลำภู</t>
  </si>
  <si>
    <t>บึงกาฬ</t>
  </si>
  <si>
    <t>นครราชสีมา</t>
  </si>
  <si>
    <t>บุรีรัมย์</t>
  </si>
  <si>
    <t>ชัยภูมิ</t>
  </si>
  <si>
    <t>สุรินทร์</t>
  </si>
  <si>
    <t>อุบลราชธานี</t>
  </si>
  <si>
    <t>ยโสธร</t>
  </si>
  <si>
    <t>ศรีสะเกษ</t>
  </si>
  <si>
    <t>อำนาจเจริญ</t>
  </si>
  <si>
    <t>มุกดาหาร</t>
  </si>
  <si>
    <t>นครศรีธรรมราช</t>
  </si>
  <si>
    <t>สุราษฎร์ธานี</t>
  </si>
  <si>
    <t>พังงา</t>
  </si>
  <si>
    <t>ภูเก็ต</t>
  </si>
  <si>
    <t>กระบี่</t>
  </si>
  <si>
    <t>ชุมพร</t>
  </si>
  <si>
    <t>ระนอง</t>
  </si>
  <si>
    <t>ยะลา</t>
  </si>
  <si>
    <t>สงขลา</t>
  </si>
  <si>
    <t>ตรัง</t>
  </si>
  <si>
    <t>ปัตตานี</t>
  </si>
  <si>
    <t>สตูล</t>
  </si>
  <si>
    <t>พัทลุง</t>
  </si>
  <si>
    <t>นราธิวาส</t>
  </si>
  <si>
    <t>กรุงเทพมหานคร</t>
  </si>
  <si>
    <t>ดี</t>
  </si>
  <si>
    <t>มี</t>
  </si>
  <si>
    <t>ไม่มี</t>
  </si>
  <si>
    <t>ไม่ผ่าน</t>
  </si>
  <si>
    <t>พื้นฐาน</t>
  </si>
  <si>
    <t>ผ่าน</t>
  </si>
  <si>
    <t>ดีมาก</t>
  </si>
  <si>
    <t>ชื่อผู้รายงาน</t>
  </si>
  <si>
    <t>ตำแหน่ง</t>
  </si>
  <si>
    <t>โทรศัพท์</t>
  </si>
  <si>
    <t>โทรสาร</t>
  </si>
  <si>
    <t>จำนวนโรงพยาบาลทุกระดับในพื้นที่ทั้งหมด</t>
  </si>
  <si>
    <t>แห่ง</t>
  </si>
  <si>
    <t>ร้อยละ</t>
  </si>
  <si>
    <t>วันที่รายงาน</t>
  </si>
  <si>
    <t>โรงพยาบาลมีการประเมินตนเอง
(มี,ไม่มี)</t>
  </si>
  <si>
    <t>ประเมิน</t>
  </si>
  <si>
    <t>sum 1</t>
  </si>
  <si>
    <t>sum 2</t>
  </si>
  <si>
    <t>ไม่ได้ประเมิน</t>
  </si>
  <si>
    <t>รายชื่อทีมผู้ตรวจประเมิน</t>
  </si>
  <si>
    <t>1. ชื่อ-สกุล</t>
  </si>
  <si>
    <t>2. ชื่อ-สกุล</t>
  </si>
  <si>
    <t>3. ชื่อ-สกุล</t>
  </si>
  <si>
    <t>4. ชื่อ-สกุล</t>
  </si>
  <si>
    <t>sum 3</t>
  </si>
  <si>
    <t>ประเมิน2</t>
  </si>
  <si>
    <t>ผลประเมิน</t>
  </si>
  <si>
    <t>ผลการประเมิน</t>
  </si>
  <si>
    <t>หน่วยงาน</t>
  </si>
  <si>
    <t>ไม่ผ่านเกณฑ์</t>
  </si>
  <si>
    <t>ผ่านเกณฑ์ระดับพื้นฐาน</t>
  </si>
  <si>
    <t>ผ่านเกณฑ์ระดับดี</t>
  </si>
  <si>
    <t>ผ่านเกณฑ์ระดับดีมาก</t>
  </si>
  <si>
    <t>ไม่ได้รับการประเมิน</t>
  </si>
  <si>
    <r>
      <rPr>
        <b/>
        <sz val="16"/>
        <color theme="1"/>
        <rFont val="TH SarabunPSK"/>
        <family val="2"/>
      </rPr>
      <t>รหัสหน่วยงานบริการสุขภาพ</t>
    </r>
    <r>
      <rPr>
        <b/>
        <sz val="15"/>
        <color theme="1"/>
        <rFont val="TH SarabunPSK"/>
        <family val="2"/>
      </rPr>
      <t xml:space="preserve">
</t>
    </r>
    <r>
      <rPr>
        <b/>
        <sz val="14"/>
        <color theme="1"/>
        <rFont val="TH SarabunPSK"/>
        <family val="2"/>
      </rPr>
      <t>(รหัส 9 หลัก)</t>
    </r>
  </si>
  <si>
    <t>โรงพยาบาลมีแผนปฏิบัติการเพื่อพัฒนาอนามัยสิ่งแวดล้อมให้ได้ตามเกณฑ์ (มี,ไม่มี)</t>
  </si>
  <si>
    <t>การประเมิน</t>
  </si>
  <si>
    <t>สำนักงานสาธารณสุขจังหวัดมีการตรวจประเมิน
(มี,ไม่มี)</t>
  </si>
  <si>
    <t>5. ชื่อ-สกุล</t>
  </si>
  <si>
    <t>ศูนย์อนามัยมีการสุ่มประเมิน
(มี,ไม่มี)</t>
  </si>
  <si>
    <t>Small Success</t>
  </si>
  <si>
    <t>-</t>
  </si>
  <si>
    <t>ลำดับ</t>
  </si>
  <si>
    <t>เขตสุขภาพ</t>
  </si>
  <si>
    <t>รวม</t>
  </si>
  <si>
    <t>จำนวนโรงพยาบาลในจังหวัด</t>
  </si>
  <si>
    <t>ระดับพื้นฐาน</t>
  </si>
  <si>
    <t>ระดับดี</t>
  </si>
  <si>
    <t>ระดับดีมาก</t>
  </si>
  <si>
    <t>G: Garbage</t>
  </si>
  <si>
    <t>R: RESTROOM</t>
  </si>
  <si>
    <t>E: ENERGY</t>
  </si>
  <si>
    <t>E:ENVIRONMENT</t>
  </si>
  <si>
    <t xml:space="preserve">NUTRITION </t>
  </si>
  <si>
    <t>11.จัดการมูลฝอยทุกประเภท</t>
  </si>
  <si>
    <t>12.ส้วมHAS อาคารผู้ป่วยใน(Ward)</t>
  </si>
  <si>
    <t>13. ส่งเสริมนวัตกรรม</t>
  </si>
  <si>
    <t xml:space="preserve">    14.     สร้างเครือข่าย</t>
  </si>
  <si>
    <t xml:space="preserve">1.มีการกำหนดนโยบาย </t>
  </si>
  <si>
    <t>2.มีการจัดการมูลฝอยติดเชื้อ</t>
  </si>
  <si>
    <t>3.มีการคัดแยกมูลฝอยทั่วไป</t>
  </si>
  <si>
    <t>การจัดการพลังงาน</t>
  </si>
  <si>
    <t>สุขาภิบาลอาหาร</t>
  </si>
  <si>
    <t>การเก็บรวบรวม</t>
  </si>
  <si>
    <t>การเคลื่อนย้าย</t>
  </si>
  <si>
    <t>ลักษณะของรถเข็น</t>
  </si>
  <si>
    <t>สถานที่พัก</t>
  </si>
  <si>
    <t>การกำจัด</t>
  </si>
  <si>
    <t>5.มาตรการประหยัดพลังงาน</t>
  </si>
  <si>
    <t>6.มีการจัดสิ่งแวดล้อม</t>
  </si>
  <si>
    <t>7. การส่งเสริมกิจกรรม</t>
  </si>
  <si>
    <t>8. สถานประกอบอาหารสำหรับผู้ป่วย</t>
  </si>
  <si>
    <t>10. น้ำดื่ม</t>
  </si>
  <si>
    <t xml:space="preserve">มูลฝอยที่เป็นพิษหรืออันตราย </t>
  </si>
  <si>
    <t>7.1.1</t>
  </si>
  <si>
    <t>7.1.2</t>
  </si>
  <si>
    <t>7.1.3</t>
  </si>
  <si>
    <t>7.2.1</t>
  </si>
  <si>
    <t>7.2.2</t>
  </si>
  <si>
    <t>ผล</t>
  </si>
  <si>
    <t>บุคลากร</t>
  </si>
  <si>
    <t>การคัดแยกมูลฝอย</t>
  </si>
  <si>
    <t>การเลือก7.1</t>
  </si>
  <si>
    <t>การเลือก7.2</t>
  </si>
  <si>
    <t>ผมคูณ</t>
  </si>
  <si>
    <t>รวม 15 ข้อ</t>
  </si>
  <si>
    <t>เท่ากัน</t>
  </si>
  <si>
    <t>2+4</t>
  </si>
  <si>
    <t>แปลงลง 01</t>
  </si>
  <si>
    <t>6. ชื่อ-สกุล</t>
  </si>
  <si>
    <t>7. ชื่อ-สกุล</t>
  </si>
  <si>
    <t>8. ชื่อ-สกุล</t>
  </si>
  <si>
    <t>9. ชื่อ-สกุล</t>
  </si>
  <si>
    <t>10. ชื่อ-สกุล</t>
  </si>
  <si>
    <t>LOGICAL Process (Don't remove this section)</t>
  </si>
  <si>
    <t>รายละเอียดผล
การประเมิน</t>
  </si>
  <si>
    <t>แห่ง   ร้อยละ</t>
  </si>
  <si>
    <t>รอบ 3 เดือน</t>
  </si>
  <si>
    <t>รอบ 9 เดือน</t>
  </si>
  <si>
    <t>รอบ 12 เดือน</t>
  </si>
  <si>
    <t>รอบ 6 เดือน</t>
  </si>
  <si>
    <r>
      <t xml:space="preserve">เป้าหมายผ่านเกณฑ์
ระดับ </t>
    </r>
    <r>
      <rPr>
        <b/>
        <sz val="14"/>
        <color theme="1"/>
        <rFont val="TH SarabunPSK"/>
        <family val="2"/>
      </rPr>
      <t>ดี</t>
    </r>
    <r>
      <rPr>
        <sz val="14"/>
        <color theme="1"/>
        <rFont val="TH SarabunPSK"/>
        <family val="2"/>
      </rPr>
      <t xml:space="preserve"> ขึ้นไปร้อยละ</t>
    </r>
  </si>
  <si>
    <r>
      <t xml:space="preserve">เป้าหมายผ่านเกณฑ์ฯ
ระดับ </t>
    </r>
    <r>
      <rPr>
        <b/>
        <sz val="14"/>
        <color theme="1"/>
        <rFont val="TH SarabunPSK"/>
        <family val="2"/>
      </rPr>
      <t>พื้นฐาน</t>
    </r>
    <r>
      <rPr>
        <sz val="14"/>
        <color theme="1"/>
        <rFont val="TH SarabunPSK"/>
        <family val="2"/>
      </rPr>
      <t xml:space="preserve"> ขึ้นไปร้อยละ</t>
    </r>
  </si>
  <si>
    <t>ผลการประเมิน(ร้อยละ)</t>
  </si>
  <si>
    <t>ผ่านเกณฑ์ระดับพื้นฐานขึ้นไป</t>
  </si>
  <si>
    <t xml:space="preserve">  โรงพยาบาลมีแผนปฏิบัติการเพื่อพัฒนาอนามัยสิ่งแวดล้อม</t>
  </si>
  <si>
    <t xml:space="preserve">  โรงพยาบาลมีการประเมินตนเอง</t>
  </si>
  <si>
    <t xml:space="preserve">  สำนักงานสาธารณสุขจังหวัดมีการตรวจประเมิน</t>
  </si>
  <si>
    <t xml:space="preserve">  ศูนย์อนามัยมีการสุ่มประเมิน</t>
  </si>
  <si>
    <r>
      <t xml:space="preserve">เป้าหมายผ่านเกณฑ์ฯ
ระดับ </t>
    </r>
    <r>
      <rPr>
        <b/>
        <sz val="14"/>
        <color theme="1"/>
        <rFont val="TH SarabunPSK"/>
        <family val="2"/>
      </rPr>
      <t>ดีมาก</t>
    </r>
    <r>
      <rPr>
        <sz val="14"/>
        <color theme="1"/>
        <rFont val="TH SarabunPSK"/>
        <family val="2"/>
      </rPr>
      <t xml:space="preserve"> ขึ้นไปร้อยละ</t>
    </r>
  </si>
  <si>
    <t>แปลงค่า</t>
  </si>
  <si>
    <t>จำนวนจังวัด</t>
  </si>
  <si>
    <t>จำนวนจังหวัดที่ได้ดีมาก</t>
  </si>
  <si>
    <r>
      <rPr>
        <b/>
        <sz val="28"/>
        <color theme="1"/>
        <rFont val="TH SarabunPSK"/>
        <family val="2"/>
      </rPr>
      <t>สรุปรายละเอียดผลการประเมิน</t>
    </r>
    <r>
      <rPr>
        <b/>
        <sz val="20"/>
        <color theme="1"/>
        <rFont val="TH SarabunPSK"/>
        <family val="2"/>
      </rPr>
      <t xml:space="preserve">
</t>
    </r>
  </si>
  <si>
    <t>4. อาคารผู้ป่วยนอก (OPD) ส้วม HAS</t>
  </si>
  <si>
    <t>ความสะอาด</t>
  </si>
  <si>
    <t>ความปลอดภัย</t>
  </si>
  <si>
    <t>เพียงพอ</t>
  </si>
  <si>
    <t>สิ่งแวดล้อมทั่วไปในโรงพยาบาล</t>
  </si>
  <si>
    <t>9. ร้านอาหารในโรงพยาบาล</t>
  </si>
  <si>
    <t>กิจกรรม GREEN</t>
  </si>
  <si>
    <t>รหัส</t>
  </si>
  <si>
    <t>เป้าจังหวัด</t>
  </si>
  <si>
    <t>ผลการประเมิน(แห่ง)</t>
  </si>
  <si>
    <t>8กัน0</t>
  </si>
  <si>
    <t>9กัน0</t>
  </si>
  <si>
    <t>สรุป 8</t>
  </si>
  <si>
    <t>สรุป 9</t>
  </si>
  <si>
    <t>001147000</t>
  </si>
  <si>
    <t>โรงพยาบาลนพรัตนราชธานี</t>
  </si>
  <si>
    <t>001147200</t>
  </si>
  <si>
    <t>โรงพยาบาลราชวิถี</t>
  </si>
  <si>
    <t>001146900</t>
  </si>
  <si>
    <t>โรงพยาบาลเลิดสิน</t>
  </si>
  <si>
    <t>001147100</t>
  </si>
  <si>
    <t>โรงพยาบาลสงฆ์</t>
  </si>
  <si>
    <t>001224300</t>
  </si>
  <si>
    <t>โรงพยาบาลส่งเสริมสุขภาพ ศูนย์อนามัยที่ 13</t>
  </si>
  <si>
    <t>001159700</t>
  </si>
  <si>
    <t>สถาบันกัลยาณ์ราชนครินทร์</t>
  </si>
  <si>
    <t>001224400</t>
  </si>
  <si>
    <t>สถาบันจิตเวชศาสตร์สมเด็จเจ้าพระยา</t>
  </si>
  <si>
    <t>001243900</t>
  </si>
  <si>
    <t>สถาบันประสาทวิทยา</t>
  </si>
  <si>
    <t>001225000</t>
  </si>
  <si>
    <t>สถาบันมะเร็งแห่งชาติ</t>
  </si>
  <si>
    <t>001224600</t>
  </si>
  <si>
    <t>สถาบันราชานุกูล</t>
  </si>
  <si>
    <t>001224900</t>
  </si>
  <si>
    <t>สถาบันโรคผิวหนัง</t>
  </si>
  <si>
    <t>002408500</t>
  </si>
  <si>
    <t>สถาบันวิจัยการแพทย์แผนไทย</t>
  </si>
  <si>
    <t>001243800</t>
  </si>
  <si>
    <t>สถาบันสุขภาพเด็กแห่งชาติมหาราชินี</t>
  </si>
  <si>
    <t>001224800</t>
  </si>
  <si>
    <t>สถาบันพยาธิวิทยา กรมการแพทย์ กระทรวงสาธารณสุข</t>
  </si>
  <si>
    <t>รวม 20 ข้อ</t>
  </si>
  <si>
    <t>รวม 30 ข้อ</t>
  </si>
  <si>
    <t>ตรวจสอบ รพศ,รพท.</t>
  </si>
  <si>
    <t>ตรวจสอบ รพช.</t>
  </si>
  <si>
    <t>กลยุทธ์ CLEAN</t>
  </si>
  <si>
    <t>ระดับดีมาก PLUS</t>
  </si>
  <si>
    <t>15. โรงพยาบาลมีการดำเนินงานนโยบายโรงพยาบาลอาหารปลอดภัยร่วมกับภาคีเครือข่ายในพื้นที่ 
(ตามคู่มือมาตรฐานโรงพยาบาลอาหารปลอดภัย Food Safety Hospital)</t>
  </si>
  <si>
    <t>16. โรงพยาบาลผ่านมาตรฐานการจัดบริการอาชีวอนามัยและเวชกรรมสิ่งแวดล้อม ระดับเริ่มต้นพัฒนาขึ้นไป</t>
  </si>
  <si>
    <t>ดีมาก PLUS</t>
  </si>
  <si>
    <t>วันที่รับรอง</t>
  </si>
  <si>
    <t>วันหมดอายุ</t>
  </si>
  <si>
    <t>ขนาด รพ.</t>
  </si>
  <si>
    <t>8 เดิม ไม่ใช้แล้ว</t>
  </si>
  <si>
    <t>ตรวจ20</t>
  </si>
  <si>
    <t>ตรวจ30</t>
  </si>
  <si>
    <t>สรุป ข้อ 8</t>
  </si>
  <si>
    <t>รวม 20-30 ข้อ</t>
  </si>
  <si>
    <t>เป้าหมายผ่านเกณฑ์
ระดับ ดี ขึ้นไปร้อยละ</t>
  </si>
  <si>
    <t>ทุกจังหวัดมีแผนในการขับเคลื่อน และประเมิน (Re-accreditation) โรงพยาบาล GREEN &amp; CLEAN Hospital</t>
  </si>
  <si>
    <t xml:space="preserve">ประจำเดือน   </t>
  </si>
  <si>
    <t xml:space="preserve">E-mail  </t>
  </si>
  <si>
    <t>ผ่านเกณฑ์ระดับดีมาก PLUS</t>
  </si>
  <si>
    <t>แบบรายงานข้อมูลการตรวจประเมิน GREEN &amp; CLEAN Hospital 2562</t>
  </si>
  <si>
    <t>จังหวัด/เขตสุขภาพที่</t>
  </si>
  <si>
    <t>เป้า</t>
  </si>
  <si>
    <t>ตรวจ</t>
  </si>
  <si>
    <t>ไตรมาส 1</t>
  </si>
  <si>
    <t xml:space="preserve">  มีข้อมูลวันรับรองและวันหมดอายุ</t>
  </si>
  <si>
    <t>จำนวนเตียง</t>
  </si>
  <si>
    <t>ชื่อโรงพยาบาล</t>
  </si>
  <si>
    <t>แห่ง          ผ่านเกณฑ์ระดับพื้นฐานขึ้นไป</t>
  </si>
  <si>
    <r>
      <t xml:space="preserve">เป้าหมายโรงพยาบาลผ่านเกณฑ์
ระดับ </t>
    </r>
    <r>
      <rPr>
        <b/>
        <sz val="14"/>
        <color theme="1"/>
        <rFont val="TH SarabunPSK"/>
        <family val="2"/>
      </rPr>
      <t xml:space="preserve">ดีมาก PLUS </t>
    </r>
    <r>
      <rPr>
        <sz val="14"/>
        <color theme="1"/>
        <rFont val="TH SarabunPSK"/>
        <family val="2"/>
      </rPr>
      <t>อย่างน้อย
จังหวัดละ 1 แห่ง</t>
    </r>
  </si>
  <si>
    <t>301/601</t>
  </si>
  <si>
    <t>นักวิชาการสาธารณสุขปฏิบัติการ</t>
  </si>
  <si>
    <t>02-986-0884</t>
  </si>
  <si>
    <t xml:space="preserve">น.ส.ศิริทร  ดวงสวัสดิ์ </t>
  </si>
  <si>
    <t xml:space="preserve">น.ส. กนกอร  ศรีจันทวงษ์ </t>
  </si>
  <si>
    <t>น.ส. ภาวิณี  แสนสำราญ</t>
  </si>
  <si>
    <t>น.ส. เมธ์วดี  นามจรัสเรืองศรี</t>
  </si>
  <si>
    <t>นักวิชาการสาธารณสุขชำนาญการ</t>
  </si>
  <si>
    <t>สถาบันพัฒนาสุขภาวะเขตเมือง</t>
  </si>
  <si>
    <t>น.ส.ศิริทร  ดวงสวัสดิ์</t>
  </si>
  <si>
    <t xml:space="preserve">8 กพ 62 </t>
  </si>
  <si>
    <t>d_sirithorn@hotmail.com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</si>
</sst>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-41E]General"/>
    <numFmt numFmtId="166" formatCode="0.0"/>
    <numFmt numFmtId="167" formatCode="[$-107041E]d\ mmm\ yy;@"/>
    <numFmt numFmtId="168" formatCode="[$-D00041E]0"/>
  </numFmts>
  <fonts count="39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sz val="16"/>
      <name val="TH SarabunPSK"/>
      <family val="2"/>
    </font>
    <font>
      <sz val="11"/>
      <color rgb="FF000000"/>
      <name val="Tahoma"/>
      <family val="2"/>
    </font>
    <font>
      <b/>
      <sz val="14"/>
      <color theme="1"/>
      <name val="TH SarabunPSK"/>
      <family val="2"/>
    </font>
    <font>
      <b/>
      <u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b/>
      <u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rgb="FF0000CC"/>
      <name val="TH SarabunPSK"/>
      <family val="2"/>
    </font>
    <font>
      <sz val="16"/>
      <color rgb="FF7030A0"/>
      <name val="TH SarabunPSK"/>
      <family val="2"/>
    </font>
    <font>
      <b/>
      <sz val="20"/>
      <color theme="1"/>
      <name val="TH SarabunPSK"/>
      <family val="2"/>
    </font>
    <font>
      <b/>
      <sz val="16"/>
      <color rgb="FF0000CC"/>
      <name val="TH SarabunPSK"/>
      <family val="2"/>
    </font>
    <font>
      <sz val="72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2"/>
      <name val="Cordia New"/>
      <family val="2"/>
    </font>
    <font>
      <sz val="12"/>
      <name val="TH SarabunPSK"/>
      <family val="2"/>
    </font>
    <font>
      <sz val="15"/>
      <color theme="1"/>
      <name val="TH SarabunPSK"/>
      <family val="2"/>
    </font>
    <font>
      <b/>
      <u/>
      <sz val="22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8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7" fillId="0" borderId="0"/>
    <xf numFmtId="165" fontId="7" fillId="0" borderId="0"/>
    <xf numFmtId="0" fontId="3" fillId="0" borderId="0"/>
    <xf numFmtId="0" fontId="13" fillId="0" borderId="0"/>
    <xf numFmtId="164" fontId="15" fillId="0" borderId="0" applyFont="0" applyFill="0" applyBorder="0" applyAlignment="0" applyProtection="0"/>
  </cellStyleXfs>
  <cellXfs count="282">
    <xf numFmtId="0" fontId="0" fillId="0" borderId="0" xfId="0"/>
    <xf numFmtId="0" fontId="1" fillId="0" borderId="0" xfId="0" applyFont="1" applyProtection="1"/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 wrapText="1"/>
    </xf>
    <xf numFmtId="2" fontId="8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1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2" fontId="10" fillId="0" borderId="0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22" fillId="0" borderId="6" xfId="0" applyFont="1" applyBorder="1" applyAlignment="1" applyProtection="1">
      <alignment horizontal="center" vertical="center"/>
    </xf>
    <xf numFmtId="2" fontId="22" fillId="0" borderId="6" xfId="0" applyNumberFormat="1" applyFont="1" applyBorder="1" applyAlignment="1" applyProtection="1">
      <alignment horizontal="center" vertical="center"/>
    </xf>
    <xf numFmtId="166" fontId="22" fillId="0" borderId="6" xfId="0" applyNumberFormat="1" applyFont="1" applyBorder="1" applyAlignment="1" applyProtection="1">
      <alignment horizontal="center" vertical="center"/>
    </xf>
    <xf numFmtId="1" fontId="22" fillId="0" borderId="6" xfId="0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12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2" fontId="10" fillId="0" borderId="14" xfId="0" applyNumberFormat="1" applyFont="1" applyFill="1" applyBorder="1" applyAlignment="1" applyProtection="1">
      <alignment horizontal="center" vertical="center"/>
    </xf>
    <xf numFmtId="2" fontId="8" fillId="0" borderId="16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7" fillId="5" borderId="6" xfId="0" applyFont="1" applyFill="1" applyBorder="1" applyAlignment="1" applyProtection="1">
      <alignment horizontal="center"/>
    </xf>
    <xf numFmtId="0" fontId="18" fillId="5" borderId="6" xfId="0" applyFont="1" applyFill="1" applyBorder="1" applyAlignment="1" applyProtection="1">
      <alignment horizontal="center"/>
    </xf>
    <xf numFmtId="164" fontId="19" fillId="5" borderId="6" xfId="11" applyFont="1" applyFill="1" applyBorder="1" applyAlignment="1" applyProtection="1">
      <alignment shrinkToFit="1"/>
    </xf>
    <xf numFmtId="0" fontId="0" fillId="5" borderId="6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17" fillId="9" borderId="6" xfId="0" applyFont="1" applyFill="1" applyBorder="1" applyAlignment="1" applyProtection="1">
      <alignment horizontal="center"/>
    </xf>
    <xf numFmtId="0" fontId="18" fillId="9" borderId="6" xfId="0" applyFont="1" applyFill="1" applyBorder="1" applyAlignment="1" applyProtection="1">
      <alignment horizontal="center"/>
    </xf>
    <xf numFmtId="164" fontId="19" fillId="9" borderId="6" xfId="11" applyFont="1" applyFill="1" applyBorder="1" applyAlignment="1" applyProtection="1">
      <alignment shrinkToFit="1"/>
    </xf>
    <xf numFmtId="0" fontId="19" fillId="9" borderId="6" xfId="0" applyFont="1" applyFill="1" applyBorder="1" applyAlignment="1" applyProtection="1">
      <alignment shrinkToFit="1"/>
    </xf>
    <xf numFmtId="164" fontId="19" fillId="9" borderId="6" xfId="11" applyFont="1" applyFill="1" applyBorder="1" applyAlignment="1" applyProtection="1">
      <alignment horizontal="left" shrinkToFit="1"/>
    </xf>
    <xf numFmtId="0" fontId="17" fillId="7" borderId="6" xfId="0" applyFont="1" applyFill="1" applyBorder="1" applyAlignment="1" applyProtection="1">
      <alignment horizontal="center"/>
    </xf>
    <xf numFmtId="0" fontId="18" fillId="7" borderId="6" xfId="0" applyFont="1" applyFill="1" applyBorder="1" applyAlignment="1" applyProtection="1">
      <alignment horizontal="center"/>
    </xf>
    <xf numFmtId="164" fontId="19" fillId="7" borderId="6" xfId="11" applyFont="1" applyFill="1" applyBorder="1" applyAlignment="1" applyProtection="1">
      <alignment shrinkToFit="1"/>
    </xf>
    <xf numFmtId="0" fontId="19" fillId="7" borderId="6" xfId="0" applyFont="1" applyFill="1" applyBorder="1" applyAlignment="1" applyProtection="1">
      <alignment shrinkToFit="1"/>
    </xf>
    <xf numFmtId="0" fontId="17" fillId="8" borderId="6" xfId="0" applyFont="1" applyFill="1" applyBorder="1" applyAlignment="1" applyProtection="1">
      <alignment horizontal="center"/>
    </xf>
    <xf numFmtId="0" fontId="18" fillId="8" borderId="6" xfId="0" applyFont="1" applyFill="1" applyBorder="1" applyAlignment="1" applyProtection="1">
      <alignment horizontal="center"/>
    </xf>
    <xf numFmtId="0" fontId="19" fillId="8" borderId="6" xfId="0" applyFont="1" applyFill="1" applyBorder="1" applyAlignment="1" applyProtection="1">
      <alignment shrinkToFit="1"/>
    </xf>
    <xf numFmtId="0" fontId="19" fillId="9" borderId="6" xfId="0" applyFont="1" applyFill="1" applyBorder="1" applyAlignment="1" applyProtection="1">
      <alignment horizontal="left" shrinkToFit="1"/>
    </xf>
    <xf numFmtId="0" fontId="22" fillId="13" borderId="6" xfId="0" applyFont="1" applyFill="1" applyBorder="1" applyAlignment="1" applyProtection="1">
      <alignment horizontal="center" vertical="center"/>
    </xf>
    <xf numFmtId="0" fontId="1" fillId="13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" fontId="22" fillId="13" borderId="6" xfId="0" applyNumberFormat="1" applyFont="1" applyFill="1" applyBorder="1" applyAlignment="1" applyProtection="1">
      <alignment horizontal="center" vertical="center"/>
    </xf>
    <xf numFmtId="1" fontId="22" fillId="14" borderId="6" xfId="0" applyNumberFormat="1" applyFont="1" applyFill="1" applyBorder="1" applyAlignment="1" applyProtection="1">
      <alignment horizontal="center" vertical="center"/>
    </xf>
    <xf numFmtId="0" fontId="1" fillId="14" borderId="15" xfId="0" applyFont="1" applyFill="1" applyBorder="1" applyAlignment="1" applyProtection="1">
      <alignment horizontal="center" vertical="center"/>
      <protection locked="0"/>
    </xf>
    <xf numFmtId="0" fontId="1" fillId="6" borderId="1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2" fillId="7" borderId="6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center" vertical="top" shrinkToFit="1"/>
    </xf>
    <xf numFmtId="0" fontId="1" fillId="0" borderId="6" xfId="0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2" fontId="8" fillId="0" borderId="17" xfId="0" applyNumberFormat="1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7" fontId="1" fillId="16" borderId="15" xfId="0" applyNumberFormat="1" applyFont="1" applyFill="1" applyBorder="1" applyAlignment="1" applyProtection="1">
      <alignment horizontal="center" vertical="top"/>
      <protection locked="0"/>
    </xf>
    <xf numFmtId="167" fontId="6" fillId="15" borderId="15" xfId="0" applyNumberFormat="1" applyFont="1" applyFill="1" applyBorder="1" applyAlignment="1" applyProtection="1">
      <alignment horizontal="center" vertical="top"/>
    </xf>
    <xf numFmtId="0" fontId="25" fillId="0" borderId="2" xfId="0" applyFont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0" fillId="0" borderId="18" xfId="0" applyFont="1" applyFill="1" applyBorder="1" applyAlignment="1" applyProtection="1"/>
    <xf numFmtId="2" fontId="10" fillId="0" borderId="11" xfId="0" applyNumberFormat="1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9" xfId="0" applyFont="1" applyFill="1" applyBorder="1" applyAlignment="1" applyProtection="1"/>
    <xf numFmtId="0" fontId="8" fillId="0" borderId="4" xfId="0" applyFont="1" applyFill="1" applyBorder="1" applyAlignment="1" applyProtection="1"/>
    <xf numFmtId="0" fontId="9" fillId="0" borderId="0" xfId="0" applyFont="1" applyFill="1" applyAlignment="1" applyProtection="1"/>
    <xf numFmtId="0" fontId="8" fillId="0" borderId="0" xfId="0" applyFont="1" applyFill="1" applyBorder="1" applyAlignment="1" applyProtection="1"/>
    <xf numFmtId="2" fontId="2" fillId="0" borderId="0" xfId="0" applyNumberFormat="1" applyFont="1" applyFill="1" applyAlignment="1" applyProtection="1"/>
    <xf numFmtId="0" fontId="6" fillId="15" borderId="6" xfId="0" applyFont="1" applyFill="1" applyBorder="1" applyAlignment="1">
      <alignment horizontal="center"/>
    </xf>
    <xf numFmtId="0" fontId="6" fillId="15" borderId="6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20" fillId="12" borderId="6" xfId="0" applyFont="1" applyFill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2" fontId="10" fillId="0" borderId="21" xfId="0" applyNumberFormat="1" applyFont="1" applyFill="1" applyBorder="1" applyAlignment="1" applyProtection="1">
      <alignment horizontal="center" vertical="center"/>
    </xf>
    <xf numFmtId="168" fontId="20" fillId="0" borderId="6" xfId="0" applyNumberFormat="1" applyFont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49" fontId="1" fillId="0" borderId="6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0" fontId="11" fillId="0" borderId="12" xfId="0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left" vertical="top"/>
    </xf>
    <xf numFmtId="0" fontId="30" fillId="0" borderId="6" xfId="0" applyFont="1" applyFill="1" applyBorder="1" applyProtection="1"/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2" fontId="34" fillId="0" borderId="0" xfId="0" applyNumberFormat="1" applyFont="1" applyFill="1" applyBorder="1" applyAlignment="1" applyProtection="1">
      <alignment vertical="center"/>
    </xf>
    <xf numFmtId="0" fontId="6" fillId="15" borderId="6" xfId="0" applyFont="1" applyFill="1" applyBorder="1" applyAlignment="1" applyProtection="1">
      <alignment horizontal="center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Protection="1"/>
    <xf numFmtId="0" fontId="36" fillId="0" borderId="0" xfId="0" applyFont="1" applyFill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/>
    <xf numFmtId="49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Protection="1"/>
    <xf numFmtId="0" fontId="38" fillId="0" borderId="0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13" borderId="22" xfId="0" applyFont="1" applyFill="1" applyBorder="1" applyAlignment="1" applyProtection="1">
      <alignment horizontal="center"/>
      <protection locked="0"/>
    </xf>
    <xf numFmtId="0" fontId="1" fillId="14" borderId="22" xfId="0" applyFont="1" applyFill="1" applyBorder="1" applyAlignment="1" applyProtection="1">
      <alignment horizontal="center"/>
      <protection locked="0"/>
    </xf>
    <xf numFmtId="0" fontId="1" fillId="6" borderId="22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top"/>
      <protection locked="0"/>
    </xf>
    <xf numFmtId="167" fontId="1" fillId="16" borderId="15" xfId="0" quotePrefix="1" applyNumberFormat="1" applyFont="1" applyFill="1" applyBorder="1" applyAlignment="1" applyProtection="1">
      <alignment horizontal="center" vertical="top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0" fontId="32" fillId="0" borderId="2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2" fontId="10" fillId="0" borderId="21" xfId="0" applyNumberFormat="1" applyFont="1" applyFill="1" applyBorder="1" applyAlignment="1" applyProtection="1">
      <alignment horizontal="center" vertical="center"/>
    </xf>
    <xf numFmtId="2" fontId="10" fillId="0" borderId="16" xfId="0" applyNumberFormat="1" applyFont="1" applyFill="1" applyBorder="1" applyAlignment="1" applyProtection="1">
      <alignment horizontal="center" vertical="center"/>
    </xf>
    <xf numFmtId="0" fontId="20" fillId="17" borderId="6" xfId="0" applyFont="1" applyFill="1" applyBorder="1" applyAlignment="1" applyProtection="1">
      <alignment horizontal="center" vertical="center"/>
    </xf>
    <xf numFmtId="0" fontId="31" fillId="4" borderId="6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2" fontId="10" fillId="0" borderId="18" xfId="0" applyNumberFormat="1" applyFont="1" applyFill="1" applyBorder="1" applyAlignment="1" applyProtection="1">
      <alignment horizontal="center"/>
    </xf>
    <xf numFmtId="2" fontId="10" fillId="0" borderId="11" xfId="0" applyNumberFormat="1" applyFont="1" applyFill="1" applyBorder="1" applyAlignment="1" applyProtection="1">
      <alignment horizontal="center"/>
    </xf>
    <xf numFmtId="2" fontId="10" fillId="0" borderId="19" xfId="0" applyNumberFormat="1" applyFont="1" applyFill="1" applyBorder="1" applyAlignment="1" applyProtection="1">
      <alignment horizontal="center"/>
    </xf>
    <xf numFmtId="0" fontId="20" fillId="13" borderId="3" xfId="0" applyFont="1" applyFill="1" applyBorder="1" applyAlignment="1" applyProtection="1">
      <alignment horizontal="center" vertical="center"/>
    </xf>
    <xf numFmtId="0" fontId="20" fillId="13" borderId="4" xfId="0" applyFont="1" applyFill="1" applyBorder="1" applyAlignment="1" applyProtection="1">
      <alignment horizontal="center" vertical="center"/>
    </xf>
    <xf numFmtId="0" fontId="20" fillId="13" borderId="5" xfId="0" applyFont="1" applyFill="1" applyBorder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17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2" fillId="15" borderId="2" xfId="0" applyFont="1" applyFill="1" applyBorder="1" applyAlignment="1" applyProtection="1">
      <alignment horizontal="center" vertical="center" wrapText="1"/>
    </xf>
    <xf numFmtId="0" fontId="2" fillId="15" borderId="8" xfId="0" applyFont="1" applyFill="1" applyBorder="1" applyAlignment="1" applyProtection="1">
      <alignment horizontal="center" vertical="center" wrapText="1"/>
    </xf>
    <xf numFmtId="0" fontId="2" fillId="15" borderId="7" xfId="0" applyFont="1" applyFill="1" applyBorder="1" applyAlignment="1" applyProtection="1">
      <alignment horizontal="center" vertical="center" wrapText="1"/>
    </xf>
    <xf numFmtId="0" fontId="12" fillId="15" borderId="6" xfId="0" applyFont="1" applyFill="1" applyBorder="1" applyAlignment="1" applyProtection="1">
      <alignment horizontal="center" vertical="top" wrapText="1"/>
    </xf>
    <xf numFmtId="0" fontId="20" fillId="13" borderId="6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20" fillId="14" borderId="3" xfId="0" applyFont="1" applyFill="1" applyBorder="1" applyAlignment="1" applyProtection="1">
      <alignment horizontal="center" vertical="center"/>
    </xf>
    <xf numFmtId="0" fontId="20" fillId="14" borderId="4" xfId="0" applyFont="1" applyFill="1" applyBorder="1" applyAlignment="1" applyProtection="1">
      <alignment horizontal="center" vertical="center"/>
    </xf>
    <xf numFmtId="0" fontId="20" fillId="14" borderId="5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/>
    </xf>
    <xf numFmtId="0" fontId="1" fillId="14" borderId="20" xfId="0" applyFont="1" applyFill="1" applyBorder="1" applyAlignment="1" applyProtection="1">
      <alignment horizontal="center" vertical="center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21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1" fillId="14" borderId="1" xfId="0" applyFont="1" applyFill="1" applyBorder="1" applyAlignment="1" applyProtection="1">
      <alignment horizontal="center" vertical="center"/>
    </xf>
    <xf numFmtId="0" fontId="1" fillId="14" borderId="17" xfId="0" applyFont="1" applyFill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11" borderId="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0" fillId="12" borderId="6" xfId="0" applyFont="1" applyFill="1" applyBorder="1" applyAlignment="1" applyProtection="1">
      <alignment horizontal="center"/>
    </xf>
    <xf numFmtId="0" fontId="20" fillId="12" borderId="3" xfId="0" applyFont="1" applyFill="1" applyBorder="1" applyAlignment="1" applyProtection="1">
      <alignment horizontal="center"/>
    </xf>
    <xf numFmtId="0" fontId="24" fillId="0" borderId="6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21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7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1" fillId="13" borderId="6" xfId="0" applyFont="1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6" fillId="10" borderId="6" xfId="0" applyFont="1" applyFill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horizontal="center" vertical="center" wrapText="1"/>
    </xf>
    <xf numFmtId="0" fontId="16" fillId="10" borderId="7" xfId="0" applyFont="1" applyFill="1" applyBorder="1" applyAlignment="1" applyProtection="1">
      <alignment horizontal="center" vertical="center" wrapText="1"/>
    </xf>
    <xf numFmtId="0" fontId="0" fillId="10" borderId="6" xfId="0" applyFill="1" applyBorder="1" applyAlignment="1" applyProtection="1">
      <alignment horizontal="center" vertical="center" wrapText="1"/>
    </xf>
  </cellXfs>
  <cellStyles count="12">
    <cellStyle name="Comma" xfId="11" builtinId="3"/>
    <cellStyle name="Comma 2" xfId="4"/>
    <cellStyle name="Comma 2 2" xfId="5"/>
    <cellStyle name="Comma 3" xfId="6"/>
    <cellStyle name="Excel Built-in Normal" xfId="2"/>
    <cellStyle name="Excel Built-in Normal 1" xfId="3"/>
    <cellStyle name="Excel Built-in Normal 1 2" xfId="7"/>
    <cellStyle name="Excel Built-in Normal 2" xfId="8"/>
    <cellStyle name="Normal" xfId="0" builtinId="0"/>
    <cellStyle name="Normal 2" xfId="1"/>
    <cellStyle name="Normal 2 3" xfId="10"/>
    <cellStyle name="Normal 3" xfId="9"/>
  </cellStyles>
  <dxfs count="11">
    <dxf>
      <font>
        <color theme="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colors>
    <mruColors>
      <color rgb="FFF31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249620</xdr:colOff>
      <xdr:row>14</xdr:row>
      <xdr:rowOff>30525</xdr:rowOff>
    </xdr:from>
    <xdr:to>
      <xdr:col>3</xdr:col>
      <xdr:colOff>367861</xdr:colOff>
      <xdr:row>20</xdr:row>
      <xdr:rowOff>202814</xdr:rowOff>
    </xdr:to>
    <xdr:sp macro="" textlink="">
      <xdr:nvSpPr>
        <xdr:cNvPr id="4" name="Left Brac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740775" y="4024456"/>
          <a:ext cx="118241" cy="1387548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216776</xdr:colOff>
      <xdr:row>9</xdr:row>
      <xdr:rowOff>13138</xdr:rowOff>
    </xdr:from>
    <xdr:to>
      <xdr:col>3</xdr:col>
      <xdr:colOff>312995</xdr:colOff>
      <xdr:row>13</xdr:row>
      <xdr:rowOff>0</xdr:rowOff>
    </xdr:to>
    <xdr:sp macro="" textlink="">
      <xdr:nvSpPr>
        <xdr:cNvPr id="6" name="Left Brac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707931" y="2272862"/>
          <a:ext cx="96219" cy="1550276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4"/>
  <sheetViews>
    <sheetView showGridLines="0" tabSelected="1" view="pageBreakPreview" zoomScale="115" zoomScaleNormal="115" zoomScaleSheetLayoutView="115" workbookViewId="0">
      <selection activeCell="D4" sqref="D4:E4"/>
    </sheetView>
  </sheetViews>
  <sheetFormatPr defaultColWidth="9" defaultRowHeight="21"/>
  <cols>
    <col min="1" max="1" width="2.140625" style="46" customWidth="1"/>
    <col min="2" max="2" width="6.42578125" style="2" customWidth="1"/>
    <col min="3" max="3" width="11" style="7" customWidth="1"/>
    <col min="4" max="4" width="5.5703125" style="2" customWidth="1"/>
    <col min="5" max="5" width="22.5703125" style="2" customWidth="1"/>
    <col min="6" max="6" width="7.7109375" style="46" customWidth="1"/>
    <col min="7" max="7" width="10" style="46" customWidth="1"/>
    <col min="8" max="8" width="11.5703125" style="46" customWidth="1"/>
    <col min="9" max="9" width="7.28515625" style="46" customWidth="1"/>
    <col min="10" max="10" width="8.85546875" style="46" customWidth="1"/>
    <col min="11" max="11" width="7" style="46" customWidth="1"/>
    <col min="12" max="12" width="10.42578125" style="46" customWidth="1"/>
    <col min="13" max="13" width="11.28515625" style="46" customWidth="1"/>
    <col min="14" max="18" width="3.5703125" style="1" customWidth="1"/>
    <col min="19" max="19" width="3.5703125" style="28" customWidth="1"/>
    <col min="20" max="20" width="4.5703125" style="28" customWidth="1"/>
    <col min="21" max="21" width="7.42578125" style="28" customWidth="1"/>
    <col min="22" max="22" width="5" style="28" customWidth="1"/>
    <col min="23" max="43" width="3.5703125" style="28" customWidth="1"/>
    <col min="44" max="71" width="3.5703125" style="1" customWidth="1"/>
    <col min="72" max="74" width="5.5703125" style="1" customWidth="1"/>
    <col min="75" max="78" width="3.5703125" style="1" customWidth="1"/>
    <col min="79" max="80" width="7.28515625" style="1" customWidth="1"/>
    <col min="81" max="81" width="5.140625" style="1" customWidth="1"/>
    <col min="82" max="111" width="3.5703125" style="1" customWidth="1"/>
    <col min="112" max="112" width="5.140625" style="1" customWidth="1"/>
    <col min="113" max="127" width="3.5703125" style="1" customWidth="1"/>
    <col min="128" max="129" width="3.7109375" style="1" customWidth="1"/>
    <col min="130" max="135" width="4.7109375" style="1" customWidth="1"/>
    <col min="136" max="150" width="5.28515625" style="1" customWidth="1"/>
    <col min="151" max="151" width="9" style="1"/>
    <col min="152" max="158" width="9" style="31"/>
    <col min="159" max="159" width="21.42578125" style="31" customWidth="1"/>
    <col min="160" max="160" width="10.42578125" style="2" customWidth="1"/>
    <col min="161" max="176" width="6.7109375" style="28" customWidth="1"/>
    <col min="177" max="177" width="11.42578125" style="1" customWidth="1"/>
    <col min="178" max="202" width="9" style="28" hidden="1" customWidth="1"/>
    <col min="203" max="203" width="11.7109375" style="28" hidden="1" customWidth="1"/>
    <col min="204" max="223" width="9" style="28" hidden="1" customWidth="1"/>
    <col min="224" max="224" width="17.7109375" style="28" hidden="1" customWidth="1"/>
    <col min="225" max="225" width="0" style="28" hidden="1" customWidth="1"/>
    <col min="226" max="226" width="11.42578125" style="28" hidden="1" customWidth="1"/>
    <col min="227" max="227" width="0" style="28" hidden="1" customWidth="1"/>
    <col min="228" max="228" width="12.42578125" style="28" hidden="1" customWidth="1"/>
    <col min="229" max="235" width="0" style="1" hidden="1" customWidth="1"/>
    <col min="236" max="236" width="19" style="1" hidden="1" customWidth="1"/>
    <col min="237" max="237" width="34.42578125" style="1" hidden="1" customWidth="1"/>
    <col min="238" max="238" width="0" style="1" hidden="1" customWidth="1"/>
    <col min="239" max="16384" width="9" style="1"/>
  </cols>
  <sheetData>
    <row r="1" spans="2:228" s="2" customFormat="1" ht="34.5" customHeight="1">
      <c r="B1" s="163" t="s">
        <v>262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19"/>
      <c r="X1" s="119"/>
      <c r="Y1" s="119"/>
      <c r="Z1" s="119"/>
      <c r="AA1" s="119"/>
      <c r="AB1" s="49"/>
      <c r="AC1" s="49"/>
      <c r="AD1" s="49"/>
      <c r="AE1" s="49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</row>
    <row r="2" spans="2:228" s="2" customFormat="1" ht="4.5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216">
        <v>13</v>
      </c>
      <c r="Z2" s="216"/>
      <c r="AA2" s="147"/>
      <c r="AB2" s="148"/>
      <c r="AC2" s="148"/>
      <c r="AD2" s="148"/>
      <c r="AE2" s="148"/>
      <c r="AF2" s="149"/>
      <c r="AG2" s="149"/>
      <c r="AH2" s="149"/>
      <c r="AI2" s="149"/>
      <c r="AJ2" s="149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</row>
    <row r="3" spans="2:228" s="2" customFormat="1" ht="23.25">
      <c r="B3" s="6"/>
      <c r="C3" s="46"/>
      <c r="D3" s="46"/>
      <c r="E3" s="46"/>
      <c r="F3" s="164" t="s">
        <v>263</v>
      </c>
      <c r="G3" s="164"/>
      <c r="H3" s="164"/>
      <c r="I3" s="165">
        <f>VLOOKUP(Y2,เป้าจังหวัด,2)</f>
        <v>13</v>
      </c>
      <c r="J3" s="165"/>
      <c r="K3" s="165"/>
      <c r="L3" s="165"/>
      <c r="M3" s="3"/>
      <c r="N3" s="16"/>
      <c r="O3" s="20"/>
      <c r="P3" s="20"/>
      <c r="Q3" s="20"/>
      <c r="R3" s="20"/>
      <c r="S3" s="4"/>
      <c r="T3" s="4"/>
      <c r="U3" s="46"/>
      <c r="V3" s="46"/>
      <c r="W3" s="46"/>
      <c r="X3" s="46"/>
      <c r="Y3" s="216"/>
      <c r="Z3" s="216"/>
      <c r="AA3" s="150"/>
      <c r="AB3" s="151"/>
      <c r="AC3" s="151"/>
      <c r="AD3" s="151">
        <f>VLOOKUP(Y2,เป้าจังหวัด,5)</f>
        <v>13</v>
      </c>
      <c r="AE3" s="151"/>
      <c r="AF3" s="149"/>
      <c r="AG3" s="149"/>
      <c r="AH3" s="149"/>
      <c r="AI3" s="149"/>
      <c r="AJ3" s="149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</row>
    <row r="4" spans="2:228" s="2" customFormat="1">
      <c r="B4" s="167" t="s">
        <v>90</v>
      </c>
      <c r="C4" s="167"/>
      <c r="D4" s="198" t="s">
        <v>281</v>
      </c>
      <c r="E4" s="198"/>
      <c r="F4" s="128" t="s">
        <v>91</v>
      </c>
      <c r="G4" s="198" t="s">
        <v>279</v>
      </c>
      <c r="H4" s="198"/>
      <c r="I4" s="198"/>
      <c r="J4" s="128" t="s">
        <v>92</v>
      </c>
      <c r="K4" s="171" t="s">
        <v>274</v>
      </c>
      <c r="L4" s="171"/>
      <c r="M4" s="166"/>
      <c r="N4" s="5" t="s">
        <v>93</v>
      </c>
      <c r="P4" s="166"/>
      <c r="Q4" s="166"/>
      <c r="R4" s="166"/>
      <c r="S4" s="166"/>
      <c r="T4" s="166"/>
      <c r="U4" s="139"/>
      <c r="V4" s="139"/>
      <c r="W4" s="139"/>
      <c r="X4" s="139"/>
      <c r="Y4" s="152"/>
      <c r="Z4" s="194"/>
      <c r="AA4" s="194"/>
      <c r="AB4" s="194"/>
      <c r="AC4" s="194"/>
      <c r="AD4" s="194"/>
      <c r="AE4" s="151"/>
      <c r="AF4" s="149"/>
      <c r="AG4" s="149"/>
      <c r="AH4" s="149"/>
      <c r="AI4" s="149"/>
      <c r="AJ4" s="149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</row>
    <row r="5" spans="2:228" s="2" customFormat="1">
      <c r="B5" s="167" t="s">
        <v>97</v>
      </c>
      <c r="C5" s="167"/>
      <c r="D5" s="204" t="s">
        <v>282</v>
      </c>
      <c r="E5" s="204"/>
      <c r="F5" s="196" t="s">
        <v>259</v>
      </c>
      <c r="G5" s="196"/>
      <c r="H5" s="197">
        <v>43504</v>
      </c>
      <c r="I5" s="198"/>
      <c r="J5" s="198"/>
      <c r="L5" s="128" t="s">
        <v>260</v>
      </c>
      <c r="M5" s="166" t="s">
        <v>283</v>
      </c>
      <c r="N5" s="166"/>
      <c r="O5" s="166"/>
      <c r="P5" s="166"/>
      <c r="Q5" s="166"/>
      <c r="R5" s="166"/>
      <c r="S5" s="166"/>
      <c r="T5" s="166"/>
      <c r="U5" s="139"/>
      <c r="V5" s="139"/>
      <c r="W5" s="139"/>
      <c r="X5" s="139"/>
      <c r="Y5" s="152"/>
      <c r="Z5" s="150"/>
      <c r="AA5" s="153"/>
      <c r="AB5" s="151"/>
      <c r="AC5" s="151"/>
      <c r="AD5" s="151"/>
      <c r="AE5" s="151"/>
      <c r="AF5" s="149"/>
      <c r="AG5" s="149"/>
      <c r="AH5" s="149"/>
      <c r="AI5" s="149"/>
      <c r="AJ5" s="149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</row>
    <row r="6" spans="2:228" s="2" customFormat="1" ht="13.5" customHeight="1">
      <c r="B6" s="5"/>
      <c r="C6" s="5"/>
      <c r="D6" s="22"/>
      <c r="E6" s="23"/>
      <c r="F6" s="16"/>
      <c r="G6" s="20"/>
      <c r="H6" s="20"/>
      <c r="I6" s="20"/>
      <c r="J6" s="20"/>
      <c r="K6" s="124"/>
      <c r="L6" s="124"/>
      <c r="M6" s="124"/>
      <c r="N6" s="124"/>
      <c r="O6" s="124"/>
      <c r="P6" s="21"/>
      <c r="Q6" s="21"/>
      <c r="R6" s="21"/>
      <c r="S6" s="21"/>
      <c r="T6" s="21"/>
      <c r="U6" s="21"/>
      <c r="V6" s="127"/>
      <c r="W6" s="127"/>
      <c r="X6" s="127"/>
      <c r="Y6" s="153"/>
      <c r="Z6" s="153"/>
      <c r="AA6" s="153"/>
      <c r="AB6" s="151"/>
      <c r="AC6" s="151"/>
      <c r="AD6" s="151"/>
      <c r="AE6" s="151"/>
      <c r="AF6" s="149"/>
      <c r="AG6" s="149"/>
      <c r="AH6" s="149"/>
      <c r="AI6" s="149"/>
      <c r="AJ6" s="149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</row>
    <row r="7" spans="2:228" s="2" customFormat="1">
      <c r="B7" s="234" t="s">
        <v>94</v>
      </c>
      <c r="C7" s="234"/>
      <c r="D7" s="234"/>
      <c r="E7" s="234"/>
      <c r="F7" s="124">
        <f>COUNT(D40:D54)</f>
        <v>14</v>
      </c>
      <c r="G7" s="5" t="s">
        <v>270</v>
      </c>
      <c r="H7" s="5"/>
      <c r="I7" s="25"/>
      <c r="K7" s="124">
        <f>F17++F20+F18+F19</f>
        <v>14</v>
      </c>
      <c r="L7" s="104" t="s">
        <v>95</v>
      </c>
      <c r="M7" s="51" t="s">
        <v>96</v>
      </c>
      <c r="N7" s="168">
        <f>K7/F7*100</f>
        <v>100</v>
      </c>
      <c r="O7" s="168"/>
      <c r="P7" s="168"/>
      <c r="Q7" s="120"/>
      <c r="R7" s="120"/>
      <c r="T7" s="121"/>
      <c r="U7" s="121"/>
      <c r="Y7" s="154"/>
      <c r="Z7" s="154"/>
      <c r="AA7" s="154"/>
      <c r="AB7" s="151"/>
      <c r="AC7" s="151"/>
      <c r="AD7" s="151"/>
      <c r="AE7" s="151"/>
      <c r="AF7" s="149"/>
      <c r="AG7" s="149"/>
      <c r="AH7" s="149"/>
      <c r="AI7" s="149"/>
      <c r="AJ7" s="149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</row>
    <row r="8" spans="2:228" s="2" customFormat="1" ht="5.25" customHeight="1">
      <c r="B8" s="44"/>
      <c r="C8" s="44"/>
      <c r="D8" s="44"/>
      <c r="E8" s="4"/>
      <c r="F8" s="5"/>
      <c r="G8" s="5"/>
      <c r="H8" s="25"/>
      <c r="I8" s="10"/>
      <c r="J8" s="10"/>
      <c r="K8" s="106"/>
      <c r="L8" s="106"/>
      <c r="M8" s="106"/>
      <c r="N8" s="106"/>
      <c r="O8" s="106"/>
      <c r="P8" s="50"/>
      <c r="Q8" s="50"/>
      <c r="R8" s="50"/>
      <c r="S8" s="46"/>
      <c r="Y8" s="154"/>
      <c r="Z8" s="154"/>
      <c r="AA8" s="154"/>
      <c r="AB8" s="151"/>
      <c r="AC8" s="151"/>
      <c r="AD8" s="151"/>
      <c r="AE8" s="151"/>
      <c r="AF8" s="149"/>
      <c r="AG8" s="149"/>
      <c r="AH8" s="149"/>
      <c r="AI8" s="149"/>
      <c r="AJ8" s="149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</row>
    <row r="9" spans="2:228" s="2" customFormat="1" ht="20.25" customHeight="1">
      <c r="B9" s="19"/>
      <c r="C9" s="19"/>
      <c r="D9" s="19"/>
      <c r="E9" s="235" t="s">
        <v>181</v>
      </c>
      <c r="F9" s="235"/>
      <c r="G9" s="236" t="s">
        <v>184</v>
      </c>
      <c r="H9" s="236"/>
      <c r="I9" s="236"/>
      <c r="J9" s="212" t="s">
        <v>182</v>
      </c>
      <c r="K9" s="173"/>
      <c r="L9" s="173"/>
      <c r="M9" s="173"/>
      <c r="N9" s="209" t="s">
        <v>183</v>
      </c>
      <c r="O9" s="210"/>
      <c r="P9" s="210"/>
      <c r="Q9" s="210"/>
      <c r="R9" s="210"/>
      <c r="S9" s="210"/>
      <c r="T9" s="210"/>
      <c r="U9" s="211"/>
      <c r="V9" s="111"/>
      <c r="W9" s="111"/>
      <c r="X9" s="111"/>
      <c r="Y9" s="155"/>
      <c r="Z9" s="154"/>
      <c r="AA9" s="154"/>
      <c r="AB9" s="151"/>
      <c r="AC9" s="151"/>
      <c r="AD9" s="151"/>
      <c r="AE9" s="151"/>
      <c r="AF9" s="149"/>
      <c r="AG9" s="149"/>
      <c r="AH9" s="149"/>
      <c r="AI9" s="149"/>
      <c r="AJ9" s="149"/>
      <c r="AK9" s="3"/>
      <c r="AL9" s="3"/>
      <c r="AM9" s="3"/>
      <c r="AN9" s="3"/>
      <c r="AO9" s="3"/>
      <c r="AP9" s="3"/>
      <c r="AQ9" s="3"/>
      <c r="AR9" s="3"/>
      <c r="AS9" s="3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</row>
    <row r="10" spans="2:228" s="2" customFormat="1" ht="41.25" customHeight="1">
      <c r="B10" s="19"/>
      <c r="C10" s="195" t="s">
        <v>124</v>
      </c>
      <c r="D10" s="195"/>
      <c r="E10" s="169" t="s">
        <v>258</v>
      </c>
      <c r="F10" s="176">
        <f>VLOOKUP(AD3,เป้า,2)</f>
        <v>100</v>
      </c>
      <c r="G10" s="181" t="s">
        <v>186</v>
      </c>
      <c r="H10" s="181"/>
      <c r="I10" s="58">
        <f>VLOOKUP(AD3,เป้า,2)</f>
        <v>100</v>
      </c>
      <c r="J10" s="180" t="s">
        <v>257</v>
      </c>
      <c r="K10" s="181"/>
      <c r="L10" s="181"/>
      <c r="M10" s="134">
        <f>VLOOKUP(AD3,เป้า,4)</f>
        <v>93.5</v>
      </c>
      <c r="N10" s="180" t="s">
        <v>193</v>
      </c>
      <c r="O10" s="181"/>
      <c r="P10" s="181"/>
      <c r="Q10" s="181"/>
      <c r="R10" s="181"/>
      <c r="S10" s="181"/>
      <c r="T10" s="181"/>
      <c r="U10" s="100">
        <f>VLOOKUP(AD3,เป้า,5)</f>
        <v>40</v>
      </c>
      <c r="V10" s="112"/>
      <c r="W10" s="112"/>
      <c r="X10" s="3"/>
      <c r="Y10" s="52"/>
      <c r="Z10" s="3"/>
      <c r="AB10" s="4"/>
      <c r="AC10" s="4"/>
      <c r="AD10" s="4"/>
      <c r="AE10" s="4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</row>
    <row r="11" spans="2:228" s="2" customFormat="1" ht="20.25" customHeight="1">
      <c r="C11" s="195"/>
      <c r="D11" s="195"/>
      <c r="E11" s="170"/>
      <c r="F11" s="177"/>
      <c r="G11" s="174" t="s">
        <v>187</v>
      </c>
      <c r="H11" s="174"/>
      <c r="I11" s="60">
        <f>N7</f>
        <v>100</v>
      </c>
      <c r="J11" s="182" t="s">
        <v>187</v>
      </c>
      <c r="K11" s="183"/>
      <c r="L11" s="183"/>
      <c r="M11" s="59">
        <f>I13</f>
        <v>92.857142857142861</v>
      </c>
      <c r="N11" s="184" t="s">
        <v>187</v>
      </c>
      <c r="O11" s="174"/>
      <c r="P11" s="174"/>
      <c r="Q11" s="174"/>
      <c r="R11" s="174"/>
      <c r="S11" s="174"/>
      <c r="T11" s="174"/>
      <c r="U11" s="99">
        <f>H20+H19</f>
        <v>21.428571428571427</v>
      </c>
      <c r="V11" s="111"/>
      <c r="W11" s="111"/>
      <c r="X11" s="3"/>
      <c r="Y11" s="145"/>
      <c r="Z11" s="3"/>
      <c r="AB11" s="4"/>
      <c r="AC11" s="4"/>
      <c r="AD11" s="4"/>
      <c r="AE11" s="4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</row>
    <row r="12" spans="2:228" s="2" customFormat="1" ht="57" customHeight="1">
      <c r="C12" s="195"/>
      <c r="D12" s="195"/>
      <c r="E12" s="170"/>
      <c r="F12" s="177"/>
      <c r="G12" s="181" t="s">
        <v>185</v>
      </c>
      <c r="H12" s="181"/>
      <c r="I12" s="58">
        <f>VLOOKUP(AD3,เป้า,3)</f>
        <v>92.5</v>
      </c>
      <c r="J12" s="53"/>
      <c r="K12" s="52"/>
      <c r="L12" s="52"/>
      <c r="M12" s="54"/>
      <c r="N12" s="180" t="s">
        <v>271</v>
      </c>
      <c r="O12" s="181"/>
      <c r="P12" s="181"/>
      <c r="Q12" s="181"/>
      <c r="R12" s="181"/>
      <c r="S12" s="181"/>
      <c r="T12" s="181"/>
      <c r="U12" s="101">
        <f>VLOOKUP(AD3,เป้า,6)</f>
        <v>1</v>
      </c>
      <c r="V12" s="112"/>
      <c r="W12" s="112"/>
      <c r="X12" s="3"/>
      <c r="Y12" s="112"/>
      <c r="Z12" s="3"/>
      <c r="AB12" s="4"/>
      <c r="AC12" s="4"/>
      <c r="AD12" s="4"/>
      <c r="AE12" s="4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</row>
    <row r="13" spans="2:228" s="2" customFormat="1" ht="20.25" customHeight="1">
      <c r="C13" s="195"/>
      <c r="D13" s="195"/>
      <c r="E13" s="140" t="s">
        <v>187</v>
      </c>
      <c r="F13" s="99">
        <f>R20</f>
        <v>100</v>
      </c>
      <c r="G13" s="174" t="s">
        <v>187</v>
      </c>
      <c r="H13" s="174"/>
      <c r="I13" s="60">
        <f>H18+H19+H20</f>
        <v>92.857142857142861</v>
      </c>
      <c r="J13" s="55"/>
      <c r="K13" s="57"/>
      <c r="L13" s="57"/>
      <c r="M13" s="56"/>
      <c r="N13" s="184" t="s">
        <v>207</v>
      </c>
      <c r="O13" s="174"/>
      <c r="P13" s="174"/>
      <c r="Q13" s="174"/>
      <c r="R13" s="174"/>
      <c r="S13" s="174"/>
      <c r="T13" s="174"/>
      <c r="U13" s="102">
        <f>VLOOKUP(Y2,เป้าจังหวัด,4)</f>
        <v>1</v>
      </c>
      <c r="V13" s="111"/>
      <c r="W13" s="111"/>
      <c r="X13" s="3"/>
      <c r="Y13" s="113"/>
      <c r="Z13" s="3"/>
      <c r="AB13" s="4"/>
      <c r="AC13" s="4"/>
      <c r="AD13" s="4"/>
      <c r="AE13" s="4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</row>
    <row r="14" spans="2:228" s="2" customFormat="1" ht="13.5" customHeight="1">
      <c r="B14" s="17"/>
      <c r="C14" s="17"/>
      <c r="D14" s="17"/>
      <c r="E14" s="17"/>
      <c r="F14" s="17"/>
      <c r="G14" s="17"/>
      <c r="H14" s="25"/>
      <c r="I14" s="18"/>
      <c r="J14" s="18"/>
      <c r="K14" s="106"/>
      <c r="L14" s="106"/>
      <c r="M14" s="106"/>
      <c r="N14" s="106"/>
      <c r="O14" s="106"/>
      <c r="P14" s="45"/>
      <c r="Q14" s="45"/>
      <c r="R14" s="45"/>
      <c r="S14" s="4"/>
      <c r="T14" s="3"/>
      <c r="U14" s="3"/>
      <c r="V14" s="3"/>
      <c r="W14" s="3"/>
      <c r="X14" s="3"/>
      <c r="Y14" s="3"/>
      <c r="Z14" s="3"/>
      <c r="AB14" s="4"/>
      <c r="AC14" s="4"/>
      <c r="AD14" s="4"/>
      <c r="AE14" s="4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</row>
    <row r="15" spans="2:228" s="2" customFormat="1">
      <c r="B15" s="44"/>
      <c r="C15" s="44"/>
      <c r="D15" s="44"/>
      <c r="E15" s="12" t="s">
        <v>117</v>
      </c>
      <c r="F15" s="48">
        <f>COUNTIF(FD:FD,"ไม่ได้ประเมิน")</f>
        <v>0</v>
      </c>
      <c r="G15" s="14" t="s">
        <v>180</v>
      </c>
      <c r="H15" s="26">
        <f t="shared" ref="H15:H20" si="0">F15/F$7*100</f>
        <v>0</v>
      </c>
      <c r="J15" s="173" t="s">
        <v>120</v>
      </c>
      <c r="K15" s="173"/>
      <c r="L15" s="173"/>
      <c r="M15" s="173"/>
      <c r="N15" s="173"/>
      <c r="O15" s="172" t="s">
        <v>84</v>
      </c>
      <c r="P15" s="172"/>
      <c r="Q15" s="172"/>
      <c r="R15" s="172"/>
      <c r="S15" s="172"/>
      <c r="T15" s="172"/>
      <c r="Z15" s="25"/>
      <c r="AA15" s="25"/>
      <c r="AB15" s="4"/>
      <c r="AC15" s="4"/>
      <c r="AD15" s="4"/>
      <c r="AE15" s="4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</row>
    <row r="16" spans="2:228" s="2" customFormat="1" ht="18.75" customHeight="1">
      <c r="B16" s="44"/>
      <c r="C16" s="237" t="s">
        <v>179</v>
      </c>
      <c r="D16" s="237"/>
      <c r="E16" s="12" t="s">
        <v>113</v>
      </c>
      <c r="F16" s="48">
        <f>COUNTIF(FD:FD,"ไม่ผ่าน")</f>
        <v>0</v>
      </c>
      <c r="G16" s="14" t="s">
        <v>180</v>
      </c>
      <c r="H16" s="26">
        <f t="shared" si="0"/>
        <v>0</v>
      </c>
      <c r="J16" s="174"/>
      <c r="K16" s="174"/>
      <c r="L16" s="174"/>
      <c r="M16" s="174"/>
      <c r="N16" s="174"/>
      <c r="O16" s="172" t="s">
        <v>95</v>
      </c>
      <c r="P16" s="172"/>
      <c r="Q16" s="118"/>
      <c r="R16" s="172" t="s">
        <v>96</v>
      </c>
      <c r="S16" s="172"/>
      <c r="T16" s="172"/>
      <c r="Z16" s="25"/>
      <c r="AA16" s="25"/>
      <c r="AB16" s="4"/>
      <c r="AC16" s="4"/>
      <c r="AD16" s="4"/>
      <c r="AE16" s="4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</row>
    <row r="17" spans="2:228" s="2" customFormat="1" ht="18.75" customHeight="1">
      <c r="B17" s="7"/>
      <c r="C17" s="237"/>
      <c r="D17" s="237"/>
      <c r="E17" s="12" t="s">
        <v>114</v>
      </c>
      <c r="F17" s="48">
        <f>COUNTIF(FD:FD,"พื้นฐาน")</f>
        <v>1</v>
      </c>
      <c r="G17" s="14" t="s">
        <v>180</v>
      </c>
      <c r="H17" s="26">
        <f t="shared" si="0"/>
        <v>7.1428571428571423</v>
      </c>
      <c r="J17" s="114" t="s">
        <v>189</v>
      </c>
      <c r="K17" s="114"/>
      <c r="L17" s="114"/>
      <c r="M17" s="114"/>
      <c r="N17" s="114"/>
      <c r="O17" s="185">
        <f>COUNTIF(H34:H54,"มี")</f>
        <v>14</v>
      </c>
      <c r="P17" s="185"/>
      <c r="Q17" s="114"/>
      <c r="R17" s="188">
        <f>IF(ISNA(O17/F$7*100),"",(O17/F$7*100))</f>
        <v>100</v>
      </c>
      <c r="S17" s="188"/>
      <c r="T17" s="188"/>
      <c r="Z17" s="127"/>
      <c r="AA17" s="4"/>
      <c r="AB17" s="4"/>
      <c r="AC17" s="4"/>
      <c r="AD17" s="4"/>
      <c r="AE17" s="4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</row>
    <row r="18" spans="2:228" s="2" customFormat="1" ht="18.75" customHeight="1">
      <c r="B18" s="8"/>
      <c r="C18" s="237"/>
      <c r="D18" s="237"/>
      <c r="E18" s="12" t="s">
        <v>115</v>
      </c>
      <c r="F18" s="48">
        <f>COUNTIF(FD:FD,"ดี")</f>
        <v>10</v>
      </c>
      <c r="G18" s="14" t="s">
        <v>180</v>
      </c>
      <c r="H18" s="26">
        <f t="shared" si="0"/>
        <v>71.428571428571431</v>
      </c>
      <c r="J18" s="115" t="s">
        <v>190</v>
      </c>
      <c r="K18" s="115"/>
      <c r="L18" s="115"/>
      <c r="M18" s="115"/>
      <c r="N18" s="115"/>
      <c r="O18" s="186">
        <f>COUNTIF(I34:I54,"มี")</f>
        <v>14</v>
      </c>
      <c r="P18" s="186"/>
      <c r="Q18" s="116"/>
      <c r="R18" s="189">
        <f>IF(ISNA(O18/F$7*100),"",(O18/F$7*100))</f>
        <v>100</v>
      </c>
      <c r="S18" s="189"/>
      <c r="T18" s="189"/>
      <c r="Z18" s="127"/>
      <c r="AA18" s="4"/>
      <c r="AB18" s="4"/>
      <c r="AC18" s="4"/>
      <c r="AD18" s="4"/>
      <c r="AE18" s="4"/>
      <c r="AF18" s="3"/>
      <c r="AG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</row>
    <row r="19" spans="2:228" s="2" customFormat="1" ht="18.75" customHeight="1">
      <c r="B19" s="8"/>
      <c r="C19" s="44"/>
      <c r="D19" s="11"/>
      <c r="E19" s="12" t="s">
        <v>116</v>
      </c>
      <c r="F19" s="48">
        <f>COUNTIF(FD:FD,"ดีมาก")</f>
        <v>2</v>
      </c>
      <c r="G19" s="14" t="s">
        <v>180</v>
      </c>
      <c r="H19" s="26">
        <f t="shared" si="0"/>
        <v>14.285714285714285</v>
      </c>
      <c r="J19" s="116" t="s">
        <v>191</v>
      </c>
      <c r="K19" s="116"/>
      <c r="L19" s="116"/>
      <c r="M19" s="116"/>
      <c r="N19" s="116"/>
      <c r="O19" s="186">
        <f>COUNTIF(J34:J54,"มี")</f>
        <v>14</v>
      </c>
      <c r="P19" s="186"/>
      <c r="Q19" s="116"/>
      <c r="R19" s="189">
        <f>IF(ISNA(O19/F$7*100),"",(O19/F$7*100))</f>
        <v>100</v>
      </c>
      <c r="S19" s="189"/>
      <c r="T19" s="189"/>
      <c r="Z19" s="127"/>
      <c r="AA19" s="4"/>
      <c r="AB19" s="4"/>
      <c r="AC19" s="4"/>
      <c r="AD19" s="4"/>
      <c r="AE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</row>
    <row r="20" spans="2:228" s="2" customFormat="1" ht="18.75" customHeight="1">
      <c r="B20" s="8"/>
      <c r="C20" s="44"/>
      <c r="D20" s="11"/>
      <c r="E20" s="12" t="s">
        <v>261</v>
      </c>
      <c r="F20" s="48">
        <f>COUNTIF(FD:FD,"ดีมาก PLUS")</f>
        <v>1</v>
      </c>
      <c r="G20" s="14" t="s">
        <v>180</v>
      </c>
      <c r="H20" s="26">
        <f t="shared" si="0"/>
        <v>7.1428571428571423</v>
      </c>
      <c r="J20" s="116" t="s">
        <v>267</v>
      </c>
      <c r="O20" s="186">
        <f>COUNTIF(HZ40:HZ54,"1")</f>
        <v>14</v>
      </c>
      <c r="P20" s="186"/>
      <c r="R20" s="189">
        <f>IF(ISNA(O20/F$7*100),"",(O20/F$7*100))</f>
        <v>100</v>
      </c>
      <c r="S20" s="189"/>
      <c r="T20" s="189"/>
      <c r="Z20" s="127"/>
      <c r="AA20" s="4"/>
      <c r="AB20" s="4"/>
      <c r="AC20" s="4"/>
      <c r="AD20" s="4"/>
      <c r="AE20" s="4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</row>
    <row r="21" spans="2:228" s="2" customFormat="1" ht="18.75" customHeight="1">
      <c r="B21" s="8"/>
      <c r="C21" s="44"/>
      <c r="D21" s="11"/>
      <c r="E21" s="12" t="s">
        <v>188</v>
      </c>
      <c r="F21" s="48">
        <f>F17+F18+F19</f>
        <v>13</v>
      </c>
      <c r="G21" s="14" t="s">
        <v>180</v>
      </c>
      <c r="H21" s="26">
        <f>F21/F$7*100</f>
        <v>92.857142857142861</v>
      </c>
      <c r="J21" s="117" t="s">
        <v>192</v>
      </c>
      <c r="K21" s="117"/>
      <c r="L21" s="117"/>
      <c r="M21" s="117"/>
      <c r="N21" s="117"/>
      <c r="O21" s="187">
        <f>COUNTIF(K34:K54,"มี")</f>
        <v>14</v>
      </c>
      <c r="P21" s="187"/>
      <c r="Q21" s="117"/>
      <c r="R21" s="190">
        <f>IF(ISNA(O21/F$7*100),"",(O21/F$7*100))</f>
        <v>100</v>
      </c>
      <c r="S21" s="190"/>
      <c r="T21" s="190"/>
      <c r="Z21" s="127"/>
      <c r="AA21" s="4"/>
      <c r="AB21" s="4"/>
      <c r="AC21" s="4"/>
      <c r="AD21" s="4"/>
      <c r="AE21" s="4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</row>
    <row r="22" spans="2:228" s="13" customFormat="1">
      <c r="B22" s="8" t="s">
        <v>103</v>
      </c>
      <c r="C22" s="44"/>
      <c r="D22" s="10"/>
      <c r="E22" s="48"/>
      <c r="F22" s="9"/>
      <c r="G22" s="10"/>
      <c r="H22" s="51"/>
      <c r="I22" s="10"/>
      <c r="R22" s="4"/>
      <c r="S22" s="2"/>
      <c r="T22" s="48"/>
      <c r="U22" s="48"/>
      <c r="V22" s="14"/>
      <c r="W22" s="9"/>
      <c r="X22" s="9"/>
      <c r="Y22" s="9"/>
      <c r="Z22" s="9"/>
      <c r="AA22" s="48"/>
      <c r="AB22" s="48"/>
      <c r="AC22" s="48"/>
      <c r="AD22" s="48"/>
      <c r="AE22" s="48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</row>
    <row r="23" spans="2:228" s="13" customFormat="1" ht="18.75">
      <c r="C23" s="42" t="s">
        <v>104</v>
      </c>
      <c r="D23" s="205" t="s">
        <v>275</v>
      </c>
      <c r="E23" s="205"/>
      <c r="F23" s="205"/>
      <c r="G23" s="43" t="s">
        <v>91</v>
      </c>
      <c r="H23" s="162" t="s">
        <v>279</v>
      </c>
      <c r="I23" s="162"/>
      <c r="J23" s="162"/>
      <c r="K23" s="162"/>
      <c r="L23" s="103" t="s">
        <v>112</v>
      </c>
      <c r="M23" s="162" t="s">
        <v>280</v>
      </c>
      <c r="N23" s="162"/>
      <c r="O23" s="162"/>
      <c r="P23" s="162"/>
      <c r="Q23" s="162"/>
      <c r="R23" s="162"/>
      <c r="S23" s="162"/>
      <c r="T23" s="162"/>
      <c r="U23" s="24"/>
      <c r="V23" s="24"/>
      <c r="W23" s="24"/>
      <c r="X23" s="24"/>
      <c r="Y23" s="24"/>
      <c r="Z23" s="24"/>
      <c r="AA23" s="24"/>
      <c r="AB23" s="48"/>
      <c r="AC23" s="48"/>
      <c r="AD23" s="48"/>
      <c r="AE23" s="48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</row>
    <row r="24" spans="2:228" s="13" customFormat="1" ht="18.75">
      <c r="C24" s="42" t="s">
        <v>105</v>
      </c>
      <c r="D24" s="205" t="s">
        <v>276</v>
      </c>
      <c r="E24" s="205"/>
      <c r="F24" s="205"/>
      <c r="G24" s="43" t="s">
        <v>91</v>
      </c>
      <c r="H24" s="162" t="s">
        <v>273</v>
      </c>
      <c r="I24" s="162"/>
      <c r="J24" s="162"/>
      <c r="K24" s="162"/>
      <c r="L24" s="103" t="s">
        <v>112</v>
      </c>
      <c r="M24" s="162" t="s">
        <v>280</v>
      </c>
      <c r="N24" s="162"/>
      <c r="O24" s="162"/>
      <c r="P24" s="162"/>
      <c r="Q24" s="162"/>
      <c r="R24" s="162"/>
      <c r="S24" s="162"/>
      <c r="T24" s="162"/>
      <c r="U24" s="24"/>
      <c r="V24" s="24"/>
      <c r="W24" s="24"/>
      <c r="X24" s="24"/>
      <c r="Y24" s="24"/>
      <c r="Z24" s="24"/>
      <c r="AA24" s="24"/>
      <c r="AB24" s="48"/>
      <c r="AC24" s="48"/>
      <c r="AD24" s="48"/>
      <c r="AE24" s="48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</row>
    <row r="25" spans="2:228" s="13" customFormat="1" ht="18.75">
      <c r="C25" s="42" t="s">
        <v>106</v>
      </c>
      <c r="D25" s="205" t="s">
        <v>278</v>
      </c>
      <c r="E25" s="205"/>
      <c r="F25" s="205"/>
      <c r="G25" s="43" t="s">
        <v>91</v>
      </c>
      <c r="H25" s="162" t="s">
        <v>273</v>
      </c>
      <c r="I25" s="162"/>
      <c r="J25" s="162"/>
      <c r="K25" s="162"/>
      <c r="L25" s="103" t="s">
        <v>112</v>
      </c>
      <c r="M25" s="162" t="s">
        <v>280</v>
      </c>
      <c r="N25" s="162"/>
      <c r="O25" s="162"/>
      <c r="P25" s="162"/>
      <c r="Q25" s="162"/>
      <c r="R25" s="162"/>
      <c r="S25" s="162"/>
      <c r="T25" s="162"/>
      <c r="U25" s="24"/>
      <c r="V25" s="24"/>
      <c r="W25" s="24"/>
      <c r="X25" s="24"/>
      <c r="Y25" s="24"/>
      <c r="Z25" s="24"/>
      <c r="AA25" s="24"/>
      <c r="AB25" s="48"/>
      <c r="AC25" s="48"/>
      <c r="AD25" s="48"/>
      <c r="AE25" s="48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</row>
    <row r="26" spans="2:228" s="13" customFormat="1" ht="18.75">
      <c r="C26" s="42" t="s">
        <v>107</v>
      </c>
      <c r="D26" s="205" t="s">
        <v>277</v>
      </c>
      <c r="E26" s="205"/>
      <c r="F26" s="205"/>
      <c r="G26" s="43" t="s">
        <v>91</v>
      </c>
      <c r="H26" s="162" t="s">
        <v>273</v>
      </c>
      <c r="I26" s="162"/>
      <c r="J26" s="162"/>
      <c r="K26" s="162"/>
      <c r="L26" s="103" t="s">
        <v>112</v>
      </c>
      <c r="M26" s="162" t="s">
        <v>280</v>
      </c>
      <c r="N26" s="162"/>
      <c r="O26" s="162"/>
      <c r="P26" s="162"/>
      <c r="Q26" s="162"/>
      <c r="R26" s="162"/>
      <c r="S26" s="162"/>
      <c r="T26" s="162"/>
      <c r="U26" s="24"/>
      <c r="V26" s="24"/>
      <c r="W26" s="24"/>
      <c r="X26" s="24"/>
      <c r="Y26" s="24"/>
      <c r="Z26" s="24"/>
      <c r="AA26" s="24"/>
      <c r="AB26" s="48"/>
      <c r="AC26" s="48"/>
      <c r="AD26" s="48"/>
      <c r="AE26" s="48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</row>
    <row r="27" spans="2:228" s="13" customFormat="1" ht="18.75">
      <c r="C27" s="42" t="s">
        <v>122</v>
      </c>
      <c r="D27" s="205"/>
      <c r="E27" s="205"/>
      <c r="F27" s="205"/>
      <c r="G27" s="43" t="s">
        <v>91</v>
      </c>
      <c r="H27" s="162"/>
      <c r="I27" s="162"/>
      <c r="J27" s="162"/>
      <c r="K27" s="162"/>
      <c r="L27" s="103" t="s">
        <v>112</v>
      </c>
      <c r="M27" s="162"/>
      <c r="N27" s="162"/>
      <c r="O27" s="162"/>
      <c r="P27" s="162"/>
      <c r="Q27" s="162"/>
      <c r="R27" s="162"/>
      <c r="S27" s="162"/>
      <c r="T27" s="162"/>
      <c r="U27" s="24"/>
      <c r="V27" s="24"/>
      <c r="W27" s="24"/>
      <c r="X27" s="24"/>
      <c r="Y27" s="24"/>
      <c r="Z27" s="24"/>
      <c r="AA27" s="24"/>
      <c r="AB27" s="48"/>
      <c r="AC27" s="48"/>
      <c r="AD27" s="48"/>
      <c r="AE27" s="48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</row>
    <row r="28" spans="2:228">
      <c r="C28" s="42" t="s">
        <v>173</v>
      </c>
      <c r="D28" s="205"/>
      <c r="E28" s="205"/>
      <c r="F28" s="205"/>
      <c r="G28" s="43" t="s">
        <v>91</v>
      </c>
      <c r="H28" s="162"/>
      <c r="I28" s="162"/>
      <c r="J28" s="162"/>
      <c r="K28" s="162"/>
      <c r="L28" s="103" t="s">
        <v>112</v>
      </c>
      <c r="M28" s="162"/>
      <c r="N28" s="162"/>
      <c r="O28" s="162"/>
      <c r="P28" s="162"/>
      <c r="Q28" s="162"/>
      <c r="R28" s="162"/>
      <c r="S28" s="162"/>
      <c r="T28" s="162"/>
      <c r="U28" s="24"/>
      <c r="V28" s="24"/>
      <c r="W28" s="24"/>
      <c r="X28" s="24"/>
      <c r="Y28" s="24"/>
      <c r="Z28" s="24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</row>
    <row r="29" spans="2:228">
      <c r="C29" s="42" t="s">
        <v>174</v>
      </c>
      <c r="D29" s="205"/>
      <c r="E29" s="205"/>
      <c r="F29" s="205"/>
      <c r="G29" s="43" t="s">
        <v>91</v>
      </c>
      <c r="H29" s="162"/>
      <c r="I29" s="162"/>
      <c r="J29" s="162"/>
      <c r="K29" s="162"/>
      <c r="L29" s="103" t="s">
        <v>112</v>
      </c>
      <c r="M29" s="162"/>
      <c r="N29" s="162"/>
      <c r="O29" s="162"/>
      <c r="P29" s="162"/>
      <c r="Q29" s="162"/>
      <c r="R29" s="162"/>
      <c r="S29" s="162"/>
      <c r="T29" s="162"/>
      <c r="U29" s="24"/>
      <c r="V29" s="24"/>
      <c r="W29" s="24"/>
      <c r="X29" s="24"/>
      <c r="Y29" s="24"/>
      <c r="Z29" s="24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</row>
    <row r="30" spans="2:228">
      <c r="C30" s="42" t="s">
        <v>175</v>
      </c>
      <c r="D30" s="205"/>
      <c r="E30" s="205"/>
      <c r="F30" s="205"/>
      <c r="G30" s="43" t="s">
        <v>91</v>
      </c>
      <c r="H30" s="162"/>
      <c r="I30" s="162"/>
      <c r="J30" s="162"/>
      <c r="K30" s="162"/>
      <c r="L30" s="103" t="s">
        <v>112</v>
      </c>
      <c r="M30" s="162"/>
      <c r="N30" s="162"/>
      <c r="O30" s="162"/>
      <c r="P30" s="162"/>
      <c r="Q30" s="162"/>
      <c r="R30" s="162"/>
      <c r="S30" s="162"/>
      <c r="T30" s="162"/>
      <c r="U30" s="24"/>
      <c r="V30" s="24"/>
      <c r="W30" s="24"/>
      <c r="X30" s="24"/>
      <c r="Y30" s="24"/>
      <c r="Z30" s="24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</row>
    <row r="31" spans="2:228">
      <c r="C31" s="42" t="s">
        <v>176</v>
      </c>
      <c r="D31" s="205"/>
      <c r="E31" s="205"/>
      <c r="F31" s="205"/>
      <c r="G31" s="43" t="s">
        <v>91</v>
      </c>
      <c r="H31" s="162"/>
      <c r="I31" s="162"/>
      <c r="J31" s="162"/>
      <c r="K31" s="162"/>
      <c r="L31" s="103" t="s">
        <v>112</v>
      </c>
      <c r="M31" s="162"/>
      <c r="N31" s="162"/>
      <c r="O31" s="162"/>
      <c r="P31" s="162"/>
      <c r="Q31" s="162"/>
      <c r="R31" s="162"/>
      <c r="S31" s="162"/>
      <c r="T31" s="162"/>
      <c r="U31" s="24"/>
      <c r="V31" s="24"/>
      <c r="W31" s="24"/>
      <c r="X31" s="24"/>
      <c r="Y31" s="24"/>
      <c r="Z31" s="24"/>
    </row>
    <row r="32" spans="2:228">
      <c r="C32" s="42" t="s">
        <v>177</v>
      </c>
      <c r="D32" s="205"/>
      <c r="E32" s="205"/>
      <c r="F32" s="205"/>
      <c r="G32" s="43" t="s">
        <v>91</v>
      </c>
      <c r="H32" s="162"/>
      <c r="I32" s="162"/>
      <c r="J32" s="162"/>
      <c r="K32" s="162"/>
      <c r="L32" s="103" t="s">
        <v>112</v>
      </c>
      <c r="M32" s="162"/>
      <c r="N32" s="162"/>
      <c r="O32" s="162"/>
      <c r="P32" s="162"/>
      <c r="Q32" s="162"/>
      <c r="R32" s="162"/>
      <c r="S32" s="162"/>
      <c r="T32" s="162"/>
      <c r="U32" s="24"/>
      <c r="V32" s="24"/>
      <c r="W32" s="24"/>
      <c r="X32" s="24"/>
      <c r="Y32" s="24"/>
      <c r="Z32" s="24"/>
    </row>
    <row r="33" spans="1:237" ht="17.2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FD33" s="31"/>
    </row>
    <row r="34" spans="1:237" ht="44.25" customHeight="1">
      <c r="A34" s="233"/>
      <c r="B34" s="238" t="s">
        <v>0</v>
      </c>
      <c r="C34" s="239" t="s">
        <v>118</v>
      </c>
      <c r="D34" s="240" t="s">
        <v>4</v>
      </c>
      <c r="E34" s="240" t="s">
        <v>2</v>
      </c>
      <c r="F34" s="240" t="s">
        <v>3</v>
      </c>
      <c r="G34" s="240" t="s">
        <v>1</v>
      </c>
      <c r="H34" s="202" t="s">
        <v>119</v>
      </c>
      <c r="I34" s="202" t="s">
        <v>98</v>
      </c>
      <c r="J34" s="202" t="s">
        <v>121</v>
      </c>
      <c r="K34" s="202" t="s">
        <v>123</v>
      </c>
      <c r="L34" s="199" t="s">
        <v>249</v>
      </c>
      <c r="M34" s="199" t="s">
        <v>250</v>
      </c>
      <c r="N34" s="230" t="s">
        <v>244</v>
      </c>
      <c r="O34" s="230"/>
      <c r="P34" s="230"/>
      <c r="Q34" s="230"/>
      <c r="R34" s="230"/>
      <c r="S34" s="248" t="s">
        <v>204</v>
      </c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130"/>
      <c r="EX34" s="130"/>
      <c r="EY34" s="130"/>
      <c r="EZ34" s="130"/>
      <c r="FA34" s="130"/>
      <c r="FB34" s="130"/>
      <c r="FC34" s="130"/>
      <c r="FD34" s="250" t="s">
        <v>110</v>
      </c>
      <c r="FE34" s="243" t="s">
        <v>197</v>
      </c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53" t="s">
        <v>178</v>
      </c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IA34" s="131" t="s">
        <v>268</v>
      </c>
      <c r="IB34" s="131" t="s">
        <v>205</v>
      </c>
      <c r="IC34" s="131" t="s">
        <v>269</v>
      </c>
    </row>
    <row r="35" spans="1:237" ht="24" customHeight="1">
      <c r="A35" s="233"/>
      <c r="B35" s="238"/>
      <c r="C35" s="239"/>
      <c r="D35" s="240"/>
      <c r="E35" s="240"/>
      <c r="F35" s="240"/>
      <c r="G35" s="240"/>
      <c r="H35" s="202"/>
      <c r="I35" s="202"/>
      <c r="J35" s="202"/>
      <c r="K35" s="202"/>
      <c r="L35" s="200"/>
      <c r="M35" s="200"/>
      <c r="N35" s="232" t="s">
        <v>130</v>
      </c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2"/>
      <c r="DL35" s="232"/>
      <c r="DM35" s="232"/>
      <c r="DN35" s="232"/>
      <c r="DO35" s="232"/>
      <c r="DP35" s="232"/>
      <c r="DQ35" s="232"/>
      <c r="DR35" s="232"/>
      <c r="DS35" s="232"/>
      <c r="DT35" s="232"/>
      <c r="DU35" s="232"/>
      <c r="DV35" s="232"/>
      <c r="DW35" s="232"/>
      <c r="DX35" s="232"/>
      <c r="DY35" s="232"/>
      <c r="DZ35" s="229" t="s">
        <v>131</v>
      </c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52" t="s">
        <v>132</v>
      </c>
      <c r="EV35" s="252"/>
      <c r="EW35" s="206" t="s">
        <v>245</v>
      </c>
      <c r="EX35" s="207"/>
      <c r="EY35" s="207"/>
      <c r="EZ35" s="207"/>
      <c r="FA35" s="207"/>
      <c r="FB35" s="207"/>
      <c r="FC35" s="208"/>
      <c r="FD35" s="250"/>
      <c r="FE35" s="244"/>
      <c r="FF35" s="244"/>
      <c r="FG35" s="244"/>
      <c r="FH35" s="244"/>
      <c r="FI35" s="244"/>
      <c r="FJ35" s="244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4"/>
      <c r="FV35" s="254"/>
      <c r="FW35" s="254"/>
      <c r="FX35" s="254"/>
      <c r="FY35" s="254"/>
      <c r="FZ35" s="254"/>
      <c r="GA35" s="254"/>
      <c r="GB35" s="254"/>
      <c r="GC35" s="254"/>
      <c r="GD35" s="254"/>
      <c r="GE35" s="254"/>
      <c r="GF35" s="254"/>
      <c r="GG35" s="254"/>
      <c r="GH35" s="254"/>
      <c r="GI35" s="254"/>
      <c r="GJ35" s="254"/>
      <c r="GK35" s="254"/>
      <c r="GL35" s="254"/>
      <c r="GM35" s="254"/>
      <c r="GN35" s="254"/>
      <c r="GO35" s="254"/>
      <c r="GP35" s="254"/>
      <c r="GQ35" s="254"/>
      <c r="GR35" s="254"/>
      <c r="GS35" s="254"/>
      <c r="GT35" s="254"/>
      <c r="GU35" s="254"/>
      <c r="GV35" s="254"/>
      <c r="GW35" s="254"/>
      <c r="GX35" s="254"/>
      <c r="GY35" s="254"/>
      <c r="GZ35" s="254"/>
      <c r="HA35" s="254"/>
      <c r="HB35" s="254"/>
      <c r="HC35" s="254"/>
      <c r="HD35" s="254"/>
      <c r="HE35" s="254"/>
      <c r="HF35" s="254"/>
      <c r="HG35" s="254"/>
      <c r="HH35" s="254"/>
      <c r="HI35" s="254"/>
      <c r="HJ35" s="254"/>
      <c r="HK35" s="254"/>
    </row>
    <row r="36" spans="1:237" ht="21" customHeight="1">
      <c r="A36" s="233"/>
      <c r="B36" s="238"/>
      <c r="C36" s="239"/>
      <c r="D36" s="240"/>
      <c r="E36" s="240"/>
      <c r="F36" s="240"/>
      <c r="G36" s="240"/>
      <c r="H36" s="202"/>
      <c r="I36" s="202"/>
      <c r="J36" s="202"/>
      <c r="K36" s="202"/>
      <c r="L36" s="200"/>
      <c r="M36" s="200"/>
      <c r="N36" s="231" t="s">
        <v>142</v>
      </c>
      <c r="O36" s="231"/>
      <c r="P36" s="231"/>
      <c r="Q36" s="231"/>
      <c r="R36" s="231"/>
      <c r="S36" s="254" t="s">
        <v>133</v>
      </c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31" t="s">
        <v>134</v>
      </c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1"/>
      <c r="BQ36" s="231"/>
      <c r="BR36" s="231"/>
      <c r="BS36" s="231"/>
      <c r="BT36" s="231" t="s">
        <v>135</v>
      </c>
      <c r="BU36" s="231"/>
      <c r="BV36" s="231"/>
      <c r="BW36" s="231" t="s">
        <v>136</v>
      </c>
      <c r="BX36" s="231"/>
      <c r="BY36" s="231"/>
      <c r="BZ36" s="231"/>
      <c r="CA36" s="231"/>
      <c r="CB36" s="231"/>
      <c r="CC36" s="226" t="s">
        <v>137</v>
      </c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  <c r="DT36" s="227"/>
      <c r="DU36" s="227"/>
      <c r="DV36" s="227"/>
      <c r="DW36" s="227"/>
      <c r="DX36" s="227"/>
      <c r="DY36" s="228"/>
      <c r="DZ36" s="231" t="s">
        <v>138</v>
      </c>
      <c r="EA36" s="231"/>
      <c r="EB36" s="231"/>
      <c r="EC36" s="231"/>
      <c r="ED36" s="231"/>
      <c r="EE36" s="217" t="s">
        <v>139</v>
      </c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9"/>
      <c r="EU36" s="246" t="s">
        <v>140</v>
      </c>
      <c r="EV36" s="247" t="s">
        <v>141</v>
      </c>
      <c r="EW36" s="256" t="s">
        <v>246</v>
      </c>
      <c r="EX36" s="257"/>
      <c r="EY36" s="257"/>
      <c r="EZ36" s="257"/>
      <c r="FA36" s="257"/>
      <c r="FB36" s="258"/>
      <c r="FC36" s="265" t="s">
        <v>247</v>
      </c>
      <c r="FD36" s="250"/>
      <c r="FE36" s="244"/>
      <c r="FF36" s="244"/>
      <c r="FG36" s="244"/>
      <c r="FH36" s="244"/>
      <c r="FI36" s="244"/>
      <c r="FJ36" s="244"/>
      <c r="FK36" s="244"/>
      <c r="FL36" s="244"/>
      <c r="FM36" s="244"/>
      <c r="FN36" s="244"/>
      <c r="FO36" s="244"/>
      <c r="FP36" s="244"/>
      <c r="FQ36" s="244"/>
      <c r="FR36" s="244"/>
      <c r="FS36" s="244"/>
      <c r="FT36" s="244"/>
      <c r="FU36" s="244"/>
      <c r="FV36" s="254"/>
      <c r="FW36" s="254"/>
      <c r="FX36" s="254"/>
      <c r="FY36" s="254"/>
      <c r="FZ36" s="254"/>
      <c r="GA36" s="254"/>
      <c r="GB36" s="254"/>
      <c r="GC36" s="254"/>
      <c r="GD36" s="254"/>
      <c r="GE36" s="254"/>
      <c r="GF36" s="254"/>
      <c r="GG36" s="254"/>
      <c r="GH36" s="254"/>
      <c r="GI36" s="254"/>
      <c r="GJ36" s="254"/>
      <c r="GK36" s="254"/>
      <c r="GL36" s="254"/>
      <c r="GM36" s="254"/>
      <c r="GN36" s="254"/>
      <c r="GO36" s="254"/>
      <c r="GP36" s="254"/>
      <c r="GQ36" s="254"/>
      <c r="GR36" s="254"/>
      <c r="GS36" s="254"/>
      <c r="GT36" s="254"/>
      <c r="GU36" s="254"/>
      <c r="GV36" s="254"/>
      <c r="GW36" s="254"/>
      <c r="GX36" s="254"/>
      <c r="GY36" s="254"/>
      <c r="GZ36" s="254"/>
      <c r="HA36" s="254"/>
      <c r="HB36" s="254"/>
      <c r="HC36" s="254"/>
      <c r="HD36" s="254"/>
      <c r="HE36" s="254"/>
      <c r="HF36" s="254"/>
      <c r="HG36" s="254"/>
      <c r="HH36" s="254"/>
      <c r="HI36" s="254"/>
      <c r="HJ36" s="254"/>
      <c r="HK36" s="254"/>
    </row>
    <row r="37" spans="1:237" ht="24" customHeight="1">
      <c r="A37" s="233"/>
      <c r="B37" s="238"/>
      <c r="C37" s="239"/>
      <c r="D37" s="240"/>
      <c r="E37" s="240"/>
      <c r="F37" s="240"/>
      <c r="G37" s="240"/>
      <c r="H37" s="202"/>
      <c r="I37" s="202"/>
      <c r="J37" s="202"/>
      <c r="K37" s="202"/>
      <c r="L37" s="200"/>
      <c r="M37" s="200"/>
      <c r="N37" s="231"/>
      <c r="O37" s="231"/>
      <c r="P37" s="231"/>
      <c r="Q37" s="231"/>
      <c r="R37" s="231"/>
      <c r="S37" s="268" t="s">
        <v>143</v>
      </c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31" t="s">
        <v>144</v>
      </c>
      <c r="AX37" s="231"/>
      <c r="AY37" s="231"/>
      <c r="AZ37" s="231"/>
      <c r="BA37" s="231"/>
      <c r="BB37" s="231"/>
      <c r="BC37" s="231"/>
      <c r="BD37" s="268" t="s">
        <v>198</v>
      </c>
      <c r="BE37" s="268"/>
      <c r="BF37" s="268"/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8"/>
      <c r="BR37" s="268"/>
      <c r="BS37" s="268"/>
      <c r="BT37" s="270" t="s">
        <v>145</v>
      </c>
      <c r="BU37" s="270"/>
      <c r="BV37" s="270"/>
      <c r="BW37" s="231" t="s">
        <v>202</v>
      </c>
      <c r="BX37" s="231"/>
      <c r="BY37" s="231"/>
      <c r="BZ37" s="231"/>
      <c r="CA37" s="231"/>
      <c r="CB37" s="231"/>
      <c r="CC37" s="226" t="s">
        <v>146</v>
      </c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8"/>
      <c r="DZ37" s="231"/>
      <c r="EA37" s="231"/>
      <c r="EB37" s="231"/>
      <c r="EC37" s="231"/>
      <c r="ED37" s="231"/>
      <c r="EE37" s="220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2"/>
      <c r="EU37" s="246"/>
      <c r="EV37" s="247"/>
      <c r="EW37" s="259"/>
      <c r="EX37" s="260"/>
      <c r="EY37" s="260"/>
      <c r="EZ37" s="260"/>
      <c r="FA37" s="260"/>
      <c r="FB37" s="261"/>
      <c r="FC37" s="266"/>
      <c r="FD37" s="250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54"/>
      <c r="FW37" s="254"/>
      <c r="FX37" s="254"/>
      <c r="FY37" s="254"/>
      <c r="FZ37" s="254"/>
      <c r="GA37" s="254"/>
      <c r="GB37" s="254"/>
      <c r="GC37" s="254"/>
      <c r="GD37" s="254"/>
      <c r="GE37" s="254"/>
      <c r="GF37" s="254"/>
      <c r="GG37" s="254"/>
      <c r="GH37" s="254"/>
      <c r="GI37" s="254"/>
      <c r="GJ37" s="254"/>
      <c r="GK37" s="254"/>
      <c r="GL37" s="254"/>
      <c r="GM37" s="254"/>
      <c r="GN37" s="254"/>
      <c r="GO37" s="254"/>
      <c r="GP37" s="254"/>
      <c r="GQ37" s="254"/>
      <c r="GR37" s="254"/>
      <c r="GS37" s="254"/>
      <c r="GT37" s="254"/>
      <c r="GU37" s="254"/>
      <c r="GV37" s="254"/>
      <c r="GW37" s="254"/>
      <c r="GX37" s="254"/>
      <c r="GY37" s="254"/>
      <c r="GZ37" s="254"/>
      <c r="HA37" s="254"/>
      <c r="HB37" s="254"/>
      <c r="HC37" s="254"/>
      <c r="HD37" s="254"/>
      <c r="HE37" s="254"/>
      <c r="HF37" s="254"/>
      <c r="HG37" s="254"/>
      <c r="HH37" s="254"/>
      <c r="HI37" s="254"/>
      <c r="HJ37" s="254"/>
      <c r="HK37" s="254"/>
    </row>
    <row r="38" spans="1:237" s="32" customFormat="1" ht="26.25" customHeight="1">
      <c r="A38" s="233"/>
      <c r="B38" s="238"/>
      <c r="C38" s="239"/>
      <c r="D38" s="240"/>
      <c r="E38" s="240"/>
      <c r="F38" s="240"/>
      <c r="G38" s="240"/>
      <c r="H38" s="202"/>
      <c r="I38" s="202"/>
      <c r="J38" s="202"/>
      <c r="K38" s="202"/>
      <c r="L38" s="200"/>
      <c r="M38" s="200"/>
      <c r="N38" s="231"/>
      <c r="O38" s="231"/>
      <c r="P38" s="231"/>
      <c r="Q38" s="231"/>
      <c r="R38" s="231"/>
      <c r="S38" s="203" t="s">
        <v>164</v>
      </c>
      <c r="T38" s="203"/>
      <c r="U38" s="203" t="s">
        <v>165</v>
      </c>
      <c r="V38" s="203"/>
      <c r="W38" s="203" t="s">
        <v>147</v>
      </c>
      <c r="X38" s="203"/>
      <c r="Y38" s="203"/>
      <c r="Z38" s="203"/>
      <c r="AA38" s="203"/>
      <c r="AB38" s="203"/>
      <c r="AC38" s="203" t="s">
        <v>148</v>
      </c>
      <c r="AD38" s="203"/>
      <c r="AE38" s="203"/>
      <c r="AF38" s="203"/>
      <c r="AG38" s="203" t="s">
        <v>149</v>
      </c>
      <c r="AH38" s="203"/>
      <c r="AI38" s="203"/>
      <c r="AJ38" s="203" t="s">
        <v>150</v>
      </c>
      <c r="AK38" s="203"/>
      <c r="AL38" s="203"/>
      <c r="AM38" s="203"/>
      <c r="AN38" s="203"/>
      <c r="AO38" s="203"/>
      <c r="AP38" s="203" t="s">
        <v>151</v>
      </c>
      <c r="AQ38" s="203"/>
      <c r="AR38" s="203"/>
      <c r="AS38" s="203"/>
      <c r="AT38" s="203"/>
      <c r="AU38" s="203"/>
      <c r="AV38" s="203"/>
      <c r="AW38" s="231"/>
      <c r="AX38" s="231"/>
      <c r="AY38" s="231"/>
      <c r="AZ38" s="231"/>
      <c r="BA38" s="231"/>
      <c r="BB38" s="231"/>
      <c r="BC38" s="231"/>
      <c r="BD38" s="191" t="s">
        <v>199</v>
      </c>
      <c r="BE38" s="192"/>
      <c r="BF38" s="192"/>
      <c r="BG38" s="192"/>
      <c r="BH38" s="192"/>
      <c r="BI38" s="192"/>
      <c r="BJ38" s="192"/>
      <c r="BK38" s="192"/>
      <c r="BL38" s="193"/>
      <c r="BM38" s="191" t="s">
        <v>201</v>
      </c>
      <c r="BN38" s="193"/>
      <c r="BO38" s="191" t="s">
        <v>200</v>
      </c>
      <c r="BP38" s="192"/>
      <c r="BQ38" s="192"/>
      <c r="BR38" s="192"/>
      <c r="BS38" s="193"/>
      <c r="BT38" s="255" t="s">
        <v>152</v>
      </c>
      <c r="BU38" s="255"/>
      <c r="BV38" s="255"/>
      <c r="BW38" s="203" t="s">
        <v>153</v>
      </c>
      <c r="BX38" s="203"/>
      <c r="BY38" s="203"/>
      <c r="BZ38" s="203"/>
      <c r="CA38" s="255" t="s">
        <v>154</v>
      </c>
      <c r="CB38" s="255"/>
      <c r="CC38" s="223" t="s">
        <v>155</v>
      </c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5"/>
      <c r="DH38" s="223" t="s">
        <v>203</v>
      </c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5"/>
      <c r="DX38" s="203" t="s">
        <v>156</v>
      </c>
      <c r="DY38" s="203"/>
      <c r="DZ38" s="245" t="s">
        <v>157</v>
      </c>
      <c r="EA38" s="245"/>
      <c r="EB38" s="245"/>
      <c r="EC38" s="245"/>
      <c r="ED38" s="245"/>
      <c r="EE38" s="213" t="s">
        <v>199</v>
      </c>
      <c r="EF38" s="214"/>
      <c r="EG38" s="214"/>
      <c r="EH38" s="214"/>
      <c r="EI38" s="214"/>
      <c r="EJ38" s="214"/>
      <c r="EK38" s="214"/>
      <c r="EL38" s="214"/>
      <c r="EM38" s="215"/>
      <c r="EN38" s="213" t="s">
        <v>201</v>
      </c>
      <c r="EO38" s="215"/>
      <c r="EP38" s="213" t="s">
        <v>200</v>
      </c>
      <c r="EQ38" s="214"/>
      <c r="ER38" s="214"/>
      <c r="ES38" s="214"/>
      <c r="ET38" s="215"/>
      <c r="EU38" s="246"/>
      <c r="EV38" s="247"/>
      <c r="EW38" s="262"/>
      <c r="EX38" s="263"/>
      <c r="EY38" s="263"/>
      <c r="EZ38" s="263"/>
      <c r="FA38" s="263"/>
      <c r="FB38" s="264"/>
      <c r="FC38" s="266"/>
      <c r="FD38" s="250"/>
      <c r="FE38" s="244"/>
      <c r="FF38" s="244"/>
      <c r="FG38" s="244"/>
      <c r="FH38" s="244"/>
      <c r="FI38" s="244"/>
      <c r="FJ38" s="244"/>
      <c r="FK38" s="244"/>
      <c r="FL38" s="244"/>
      <c r="FM38" s="244"/>
      <c r="FN38" s="244"/>
      <c r="FO38" s="244"/>
      <c r="FP38" s="244"/>
      <c r="FQ38" s="244"/>
      <c r="FR38" s="244"/>
      <c r="FS38" s="244"/>
      <c r="FT38" s="244"/>
      <c r="FU38" s="244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>
        <v>1</v>
      </c>
      <c r="GU38" s="125">
        <v>2</v>
      </c>
      <c r="GV38" s="125">
        <v>3</v>
      </c>
      <c r="GW38" s="125">
        <v>4</v>
      </c>
      <c r="GX38" s="125">
        <v>5</v>
      </c>
      <c r="GY38" s="125">
        <v>6</v>
      </c>
      <c r="GZ38" s="125">
        <v>7</v>
      </c>
      <c r="HA38" s="271" t="s">
        <v>168</v>
      </c>
      <c r="HB38" s="271"/>
      <c r="HC38" s="125"/>
      <c r="HD38" s="269" t="s">
        <v>252</v>
      </c>
      <c r="HE38" s="269"/>
      <c r="HF38" s="269"/>
      <c r="HG38" s="269"/>
      <c r="HH38" s="241">
        <v>9</v>
      </c>
      <c r="HI38" s="241"/>
      <c r="HJ38" s="241"/>
      <c r="HK38" s="242"/>
      <c r="HL38" s="132">
        <v>8</v>
      </c>
      <c r="HM38" s="129">
        <v>9</v>
      </c>
      <c r="HN38" s="132">
        <v>8</v>
      </c>
      <c r="HO38" s="129">
        <v>9</v>
      </c>
      <c r="HP38" s="178" t="s">
        <v>251</v>
      </c>
      <c r="HQ38" s="179">
        <v>8</v>
      </c>
      <c r="HR38" s="179"/>
      <c r="HS38" s="179"/>
      <c r="HT38" s="179"/>
      <c r="HU38" s="179"/>
      <c r="HV38" s="179"/>
      <c r="HW38" s="179"/>
      <c r="HX38" s="179"/>
      <c r="HY38" s="179"/>
      <c r="HZ38" s="135" t="s">
        <v>265</v>
      </c>
    </row>
    <row r="39" spans="1:237" s="39" customFormat="1" ht="36" customHeight="1">
      <c r="A39" s="233"/>
      <c r="B39" s="238"/>
      <c r="C39" s="239"/>
      <c r="D39" s="240"/>
      <c r="E39" s="240"/>
      <c r="F39" s="240"/>
      <c r="G39" s="240"/>
      <c r="H39" s="202"/>
      <c r="I39" s="202"/>
      <c r="J39" s="202"/>
      <c r="K39" s="202"/>
      <c r="L39" s="201"/>
      <c r="M39" s="201"/>
      <c r="N39" s="33">
        <v>1</v>
      </c>
      <c r="O39" s="33">
        <v>2</v>
      </c>
      <c r="P39" s="33">
        <v>3</v>
      </c>
      <c r="Q39" s="33">
        <v>4</v>
      </c>
      <c r="R39" s="33">
        <v>5</v>
      </c>
      <c r="S39" s="82">
        <v>1.1000000000000001</v>
      </c>
      <c r="T39" s="82">
        <v>1.2</v>
      </c>
      <c r="U39" s="82">
        <v>2.1</v>
      </c>
      <c r="V39" s="82">
        <v>2.2000000000000002</v>
      </c>
      <c r="W39" s="82">
        <v>3.1</v>
      </c>
      <c r="X39" s="82">
        <v>3.2</v>
      </c>
      <c r="Y39" s="82">
        <v>3.3</v>
      </c>
      <c r="Z39" s="82">
        <v>3.4</v>
      </c>
      <c r="AA39" s="82">
        <v>3.5</v>
      </c>
      <c r="AB39" s="82">
        <v>3.6</v>
      </c>
      <c r="AC39" s="82">
        <v>4.0999999999999996</v>
      </c>
      <c r="AD39" s="82">
        <v>4.2</v>
      </c>
      <c r="AE39" s="82">
        <v>4.3</v>
      </c>
      <c r="AF39" s="82">
        <v>4.4000000000000004</v>
      </c>
      <c r="AG39" s="82">
        <v>5.0999999999999996</v>
      </c>
      <c r="AH39" s="82">
        <v>5.2</v>
      </c>
      <c r="AI39" s="82">
        <v>5.3</v>
      </c>
      <c r="AJ39" s="82">
        <v>6.1</v>
      </c>
      <c r="AK39" s="82">
        <v>6.2</v>
      </c>
      <c r="AL39" s="82">
        <v>6.3</v>
      </c>
      <c r="AM39" s="82">
        <v>6.4</v>
      </c>
      <c r="AN39" s="82">
        <v>6.5</v>
      </c>
      <c r="AO39" s="82">
        <v>6.6</v>
      </c>
      <c r="AP39" s="92">
        <v>7.1</v>
      </c>
      <c r="AQ39" s="82" t="s">
        <v>158</v>
      </c>
      <c r="AR39" s="82" t="s">
        <v>159</v>
      </c>
      <c r="AS39" s="82" t="s">
        <v>160</v>
      </c>
      <c r="AT39" s="92">
        <v>7.2</v>
      </c>
      <c r="AU39" s="82" t="s">
        <v>161</v>
      </c>
      <c r="AV39" s="82" t="s">
        <v>162</v>
      </c>
      <c r="AW39" s="33">
        <v>1</v>
      </c>
      <c r="AX39" s="33">
        <v>2</v>
      </c>
      <c r="AY39" s="33">
        <v>3</v>
      </c>
      <c r="AZ39" s="33">
        <v>4</v>
      </c>
      <c r="BA39" s="33">
        <v>5</v>
      </c>
      <c r="BB39" s="33">
        <v>6</v>
      </c>
      <c r="BC39" s="33">
        <v>7</v>
      </c>
      <c r="BD39" s="82">
        <v>1</v>
      </c>
      <c r="BE39" s="82">
        <v>2</v>
      </c>
      <c r="BF39" s="82">
        <v>3</v>
      </c>
      <c r="BG39" s="82">
        <v>4</v>
      </c>
      <c r="BH39" s="82">
        <v>5</v>
      </c>
      <c r="BI39" s="82">
        <v>6</v>
      </c>
      <c r="BJ39" s="82">
        <v>7</v>
      </c>
      <c r="BK39" s="82">
        <v>8</v>
      </c>
      <c r="BL39" s="82">
        <v>9</v>
      </c>
      <c r="BM39" s="82">
        <v>10</v>
      </c>
      <c r="BN39" s="82">
        <v>11</v>
      </c>
      <c r="BO39" s="82">
        <v>12</v>
      </c>
      <c r="BP39" s="82">
        <v>13</v>
      </c>
      <c r="BQ39" s="82">
        <v>14</v>
      </c>
      <c r="BR39" s="82">
        <v>15</v>
      </c>
      <c r="BS39" s="82">
        <v>16</v>
      </c>
      <c r="BT39" s="33">
        <v>1</v>
      </c>
      <c r="BU39" s="33">
        <v>2</v>
      </c>
      <c r="BV39" s="33">
        <v>3</v>
      </c>
      <c r="BW39" s="82">
        <v>1</v>
      </c>
      <c r="BX39" s="82">
        <v>2</v>
      </c>
      <c r="BY39" s="82">
        <v>3</v>
      </c>
      <c r="BZ39" s="82">
        <v>4</v>
      </c>
      <c r="CA39" s="33">
        <v>1</v>
      </c>
      <c r="CB39" s="33">
        <v>2</v>
      </c>
      <c r="CC39" s="82">
        <v>8</v>
      </c>
      <c r="CD39" s="33">
        <v>8.1</v>
      </c>
      <c r="CE39" s="33">
        <v>8.1999999999999993</v>
      </c>
      <c r="CF39" s="33">
        <v>8.3000000000000007</v>
      </c>
      <c r="CG39" s="33">
        <v>8.4</v>
      </c>
      <c r="CH39" s="33">
        <v>8.5</v>
      </c>
      <c r="CI39" s="33">
        <v>8.6</v>
      </c>
      <c r="CJ39" s="33">
        <v>8.6999999999999993</v>
      </c>
      <c r="CK39" s="33">
        <v>8.8000000000000007</v>
      </c>
      <c r="CL39" s="33">
        <v>8.9</v>
      </c>
      <c r="CM39" s="34">
        <v>8.1</v>
      </c>
      <c r="CN39" s="34">
        <v>8.11</v>
      </c>
      <c r="CO39" s="34">
        <v>8.1199999999999992</v>
      </c>
      <c r="CP39" s="34">
        <v>8.1300000000000008</v>
      </c>
      <c r="CQ39" s="34">
        <v>8.14</v>
      </c>
      <c r="CR39" s="34">
        <v>8.15</v>
      </c>
      <c r="CS39" s="34">
        <v>8.16</v>
      </c>
      <c r="CT39" s="34">
        <v>8.17</v>
      </c>
      <c r="CU39" s="34">
        <v>8.18</v>
      </c>
      <c r="CV39" s="34">
        <v>8.19</v>
      </c>
      <c r="CW39" s="34">
        <v>8.1999999999999993</v>
      </c>
      <c r="CX39" s="34">
        <v>8.2100000000000009</v>
      </c>
      <c r="CY39" s="34">
        <v>8.2200000000000006</v>
      </c>
      <c r="CZ39" s="34">
        <v>8.23</v>
      </c>
      <c r="DA39" s="34">
        <v>8.24</v>
      </c>
      <c r="DB39" s="34">
        <v>8.25</v>
      </c>
      <c r="DC39" s="34">
        <v>8.26</v>
      </c>
      <c r="DD39" s="34">
        <v>8.27</v>
      </c>
      <c r="DE39" s="34">
        <v>8.2799999999999994</v>
      </c>
      <c r="DF39" s="34">
        <v>8.2899999999999991</v>
      </c>
      <c r="DG39" s="34">
        <v>8.3000000000000007</v>
      </c>
      <c r="DH39" s="82">
        <v>9</v>
      </c>
      <c r="DI39" s="35">
        <v>9.1</v>
      </c>
      <c r="DJ39" s="35">
        <v>9.1999999999999993</v>
      </c>
      <c r="DK39" s="35">
        <v>9.3000000000000007</v>
      </c>
      <c r="DL39" s="35">
        <v>9.4</v>
      </c>
      <c r="DM39" s="35">
        <v>9.5</v>
      </c>
      <c r="DN39" s="35">
        <v>9.6</v>
      </c>
      <c r="DO39" s="35">
        <v>9.6999999999999993</v>
      </c>
      <c r="DP39" s="35">
        <v>9.8000000000000007</v>
      </c>
      <c r="DQ39" s="35">
        <v>9.9</v>
      </c>
      <c r="DR39" s="34">
        <v>9.1</v>
      </c>
      <c r="DS39" s="34">
        <v>9.11</v>
      </c>
      <c r="DT39" s="34">
        <v>9.1199999999999992</v>
      </c>
      <c r="DU39" s="34">
        <v>9.1300000000000008</v>
      </c>
      <c r="DV39" s="34">
        <v>9.14</v>
      </c>
      <c r="DW39" s="34">
        <v>9.15</v>
      </c>
      <c r="DX39" s="85">
        <v>1</v>
      </c>
      <c r="DY39" s="85">
        <v>2</v>
      </c>
      <c r="DZ39" s="36">
        <v>1</v>
      </c>
      <c r="EA39" s="36">
        <v>2</v>
      </c>
      <c r="EB39" s="36">
        <v>3</v>
      </c>
      <c r="EC39" s="36">
        <v>4</v>
      </c>
      <c r="ED39" s="36">
        <v>5</v>
      </c>
      <c r="EE39" s="86">
        <v>1</v>
      </c>
      <c r="EF39" s="86">
        <v>2</v>
      </c>
      <c r="EG39" s="86">
        <v>3</v>
      </c>
      <c r="EH39" s="86">
        <v>4</v>
      </c>
      <c r="EI39" s="86">
        <v>5</v>
      </c>
      <c r="EJ39" s="86">
        <v>6</v>
      </c>
      <c r="EK39" s="86">
        <v>7</v>
      </c>
      <c r="EL39" s="86">
        <v>8</v>
      </c>
      <c r="EM39" s="86">
        <v>9</v>
      </c>
      <c r="EN39" s="86">
        <v>10</v>
      </c>
      <c r="EO39" s="86">
        <v>11</v>
      </c>
      <c r="EP39" s="86">
        <v>12</v>
      </c>
      <c r="EQ39" s="86">
        <v>13</v>
      </c>
      <c r="ER39" s="86">
        <v>14</v>
      </c>
      <c r="ES39" s="86">
        <v>15</v>
      </c>
      <c r="ET39" s="86">
        <v>16</v>
      </c>
      <c r="EU39" s="246"/>
      <c r="EV39" s="247"/>
      <c r="EW39" s="143">
        <v>1</v>
      </c>
      <c r="EX39" s="143">
        <v>2</v>
      </c>
      <c r="EY39" s="143">
        <v>3</v>
      </c>
      <c r="EZ39" s="143">
        <v>4</v>
      </c>
      <c r="FA39" s="143">
        <v>5</v>
      </c>
      <c r="FB39" s="143">
        <v>6</v>
      </c>
      <c r="FC39" s="267"/>
      <c r="FD39" s="251"/>
      <c r="FE39" s="109">
        <v>1</v>
      </c>
      <c r="FF39" s="109">
        <v>2</v>
      </c>
      <c r="FG39" s="109">
        <v>3</v>
      </c>
      <c r="FH39" s="109">
        <v>4</v>
      </c>
      <c r="FI39" s="109">
        <v>5</v>
      </c>
      <c r="FJ39" s="109">
        <v>6</v>
      </c>
      <c r="FK39" s="109">
        <v>7</v>
      </c>
      <c r="FL39" s="109">
        <v>8</v>
      </c>
      <c r="FM39" s="109">
        <v>9</v>
      </c>
      <c r="FN39" s="109">
        <v>10</v>
      </c>
      <c r="FO39" s="109">
        <v>11</v>
      </c>
      <c r="FP39" s="109">
        <v>12</v>
      </c>
      <c r="FQ39" s="109">
        <v>13</v>
      </c>
      <c r="FR39" s="109">
        <v>14</v>
      </c>
      <c r="FS39" s="109">
        <v>15</v>
      </c>
      <c r="FT39" s="109">
        <v>16</v>
      </c>
      <c r="FU39" s="109" t="s">
        <v>110</v>
      </c>
      <c r="FV39" s="27" t="s">
        <v>108</v>
      </c>
      <c r="FW39" s="47" t="s">
        <v>109</v>
      </c>
      <c r="FX39" s="47" t="s">
        <v>101</v>
      </c>
      <c r="FY39" s="47" t="s">
        <v>99</v>
      </c>
      <c r="FZ39" s="47" t="s">
        <v>100</v>
      </c>
      <c r="GA39" s="126" t="s">
        <v>88</v>
      </c>
      <c r="GB39" s="126" t="s">
        <v>87</v>
      </c>
      <c r="GC39" s="175" t="s">
        <v>83</v>
      </c>
      <c r="GD39" s="175"/>
      <c r="GE39" s="175"/>
      <c r="GF39" s="175"/>
      <c r="GG39" s="175"/>
      <c r="GH39" s="175" t="s">
        <v>89</v>
      </c>
      <c r="GI39" s="175"/>
      <c r="GJ39" s="175"/>
      <c r="GK39" s="175"/>
      <c r="GL39" s="175"/>
      <c r="GM39" s="175" t="s">
        <v>248</v>
      </c>
      <c r="GN39" s="175"/>
      <c r="GO39" s="175"/>
      <c r="GP39" s="175"/>
      <c r="GQ39" s="175"/>
      <c r="GR39" s="37">
        <v>7.1</v>
      </c>
      <c r="GS39" s="37">
        <v>7.2</v>
      </c>
      <c r="GT39" s="38" t="s">
        <v>164</v>
      </c>
      <c r="GU39" s="38" t="s">
        <v>165</v>
      </c>
      <c r="GV39" s="38" t="s">
        <v>147</v>
      </c>
      <c r="GW39" s="38" t="s">
        <v>148</v>
      </c>
      <c r="GX39" s="38" t="s">
        <v>149</v>
      </c>
      <c r="GY39" s="38" t="s">
        <v>150</v>
      </c>
      <c r="GZ39" s="38" t="s">
        <v>151</v>
      </c>
      <c r="HA39" s="39" t="s">
        <v>166</v>
      </c>
      <c r="HB39" s="39" t="s">
        <v>167</v>
      </c>
      <c r="HC39" s="39" t="s">
        <v>163</v>
      </c>
      <c r="HD39" s="40" t="s">
        <v>256</v>
      </c>
      <c r="HE39" s="40" t="s">
        <v>170</v>
      </c>
      <c r="HF39" s="40" t="s">
        <v>171</v>
      </c>
      <c r="HG39" s="40" t="s">
        <v>172</v>
      </c>
      <c r="HH39" s="41" t="s">
        <v>169</v>
      </c>
      <c r="HI39" s="41" t="s">
        <v>170</v>
      </c>
      <c r="HJ39" s="41" t="s">
        <v>171</v>
      </c>
      <c r="HK39" s="41" t="s">
        <v>172</v>
      </c>
      <c r="HL39" s="125" t="s">
        <v>208</v>
      </c>
      <c r="HM39" s="125" t="s">
        <v>209</v>
      </c>
      <c r="HN39" s="125" t="s">
        <v>210</v>
      </c>
      <c r="HO39" s="125" t="s">
        <v>211</v>
      </c>
      <c r="HP39" s="178"/>
      <c r="HQ39" s="33" t="s">
        <v>240</v>
      </c>
      <c r="HR39" s="33" t="s">
        <v>243</v>
      </c>
      <c r="HS39" s="33" t="s">
        <v>241</v>
      </c>
      <c r="HT39" s="33" t="s">
        <v>242</v>
      </c>
      <c r="HU39" s="33" t="s">
        <v>253</v>
      </c>
      <c r="HV39" s="33" t="s">
        <v>254</v>
      </c>
      <c r="HW39" s="33">
        <v>20</v>
      </c>
      <c r="HX39" s="33">
        <v>30</v>
      </c>
      <c r="HY39" s="33" t="s">
        <v>255</v>
      </c>
      <c r="HZ39" s="33" t="s">
        <v>266</v>
      </c>
    </row>
    <row r="40" spans="1:237" hidden="1">
      <c r="B40" s="94"/>
      <c r="C40" s="141"/>
      <c r="D40" s="94"/>
      <c r="E40" s="95"/>
      <c r="F40" s="96"/>
      <c r="G40" s="96"/>
      <c r="H40" s="160"/>
      <c r="I40" s="160"/>
      <c r="J40" s="160"/>
      <c r="K40" s="160"/>
      <c r="L40" s="161"/>
      <c r="M40" s="108"/>
      <c r="N40" s="156"/>
      <c r="O40" s="156"/>
      <c r="P40" s="156"/>
      <c r="Q40" s="156"/>
      <c r="R40" s="156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83"/>
      <c r="AL40" s="83"/>
      <c r="AM40" s="83"/>
      <c r="AN40" s="83"/>
      <c r="AO40" s="83"/>
      <c r="AP40" s="93"/>
      <c r="AQ40" s="83"/>
      <c r="AR40" s="83"/>
      <c r="AS40" s="83"/>
      <c r="AT40" s="93"/>
      <c r="AU40" s="83"/>
      <c r="AV40" s="83"/>
      <c r="AW40" s="61"/>
      <c r="AX40" s="61"/>
      <c r="AY40" s="61"/>
      <c r="AZ40" s="61"/>
      <c r="BA40" s="61"/>
      <c r="BB40" s="61"/>
      <c r="BC40" s="61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61"/>
      <c r="BU40" s="61"/>
      <c r="BV40" s="61"/>
      <c r="BW40" s="83"/>
      <c r="BX40" s="83"/>
      <c r="BY40" s="83"/>
      <c r="BZ40" s="83"/>
      <c r="CA40" s="61"/>
      <c r="CB40" s="61"/>
      <c r="CC40" s="83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83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3"/>
      <c r="DY40" s="83"/>
      <c r="DZ40" s="61"/>
      <c r="EA40" s="61"/>
      <c r="EB40" s="61"/>
      <c r="EC40" s="61"/>
      <c r="ED40" s="61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61"/>
      <c r="EV40" s="88"/>
      <c r="EW40" s="144"/>
      <c r="EX40" s="144"/>
      <c r="EY40" s="144"/>
      <c r="EZ40" s="144"/>
      <c r="FA40" s="144"/>
      <c r="FB40" s="144"/>
      <c r="FC40" s="88"/>
      <c r="FD40" s="110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>
        <f t="shared" ref="FV40" si="1">FX40+FW40</f>
        <v>9</v>
      </c>
      <c r="FW40" s="98">
        <f t="shared" ref="FW40" si="2">IF(J40="",9,0)</f>
        <v>9</v>
      </c>
      <c r="FX40" s="98">
        <f t="shared" ref="FX40" si="3">FY40+FZ40</f>
        <v>0</v>
      </c>
      <c r="FY40" s="98">
        <f t="shared" ref="FY40" si="4">IF(J40="ไม่มี",9,0)</f>
        <v>0</v>
      </c>
      <c r="FZ40" s="98">
        <f t="shared" ref="FZ40" si="5">GA40+GG40+GL40+GQ40</f>
        <v>0</v>
      </c>
      <c r="GA40" s="98">
        <f t="shared" ref="GA40" si="6">IF(SUM(FE40:FN40)&lt;10,0,1)</f>
        <v>0</v>
      </c>
      <c r="GB40" s="98">
        <f t="shared" ref="GB40" si="7">SUM(FE40:FN40)</f>
        <v>0</v>
      </c>
      <c r="GC40" s="98">
        <f t="shared" ref="GC40" si="8">FO40+FP40</f>
        <v>0</v>
      </c>
      <c r="GD40" s="98">
        <f t="shared" ref="GD40" si="9">GB40+GC40</f>
        <v>0</v>
      </c>
      <c r="GE40" s="98">
        <f t="shared" ref="GE40" si="10">IF(GD40=12,1,0)</f>
        <v>0</v>
      </c>
      <c r="GF40" s="98">
        <f t="shared" ref="GF40" si="11">IF(GC40=2,1,0)</f>
        <v>0</v>
      </c>
      <c r="GG40" s="98">
        <f t="shared" ref="GG40" si="12">GF40*GE40</f>
        <v>0</v>
      </c>
      <c r="GH40" s="98">
        <f t="shared" ref="GH40" si="13">FQ40+FR40</f>
        <v>0</v>
      </c>
      <c r="GI40" s="98">
        <f t="shared" ref="GI40" si="14">GD40+GH40</f>
        <v>0</v>
      </c>
      <c r="GJ40" s="98">
        <f t="shared" ref="GJ40" si="15">IF(GI40=14,1,0)</f>
        <v>0</v>
      </c>
      <c r="GK40" s="98">
        <f t="shared" ref="GK40" si="16">IF(GH40=2,1,0)</f>
        <v>0</v>
      </c>
      <c r="GL40" s="98">
        <f t="shared" ref="GL40" si="17">GK40*GJ40</f>
        <v>0</v>
      </c>
      <c r="GM40" s="98">
        <f t="shared" ref="GM40" si="18">FS40+FT40</f>
        <v>0</v>
      </c>
      <c r="GN40" s="98">
        <f t="shared" ref="GN40" si="19">GI40+GM40</f>
        <v>0</v>
      </c>
      <c r="GO40" s="98">
        <f t="shared" ref="GO40" si="20">IF(GN40=16,1,0)</f>
        <v>0</v>
      </c>
      <c r="GP40" s="98">
        <f t="shared" ref="GP40" si="21">IF(GM40=2,1,0)</f>
        <v>0</v>
      </c>
      <c r="GQ40" s="98">
        <f t="shared" ref="GQ40" si="22">GP40*GO40</f>
        <v>0</v>
      </c>
      <c r="GR40" s="98">
        <f t="shared" ref="GR40" si="23">IF((SUM(AQ40:AS40)=3),1,0)*1</f>
        <v>0</v>
      </c>
      <c r="GS40" s="98">
        <f t="shared" ref="GS40" si="24">IF((SUM(AU40:AV40)=2),1,0)*1</f>
        <v>0</v>
      </c>
      <c r="GT40" s="98">
        <f t="shared" ref="GT40" si="25">IF((SUM(S40:T40)=2),1,0)*1</f>
        <v>0</v>
      </c>
      <c r="GU40" s="98">
        <f t="shared" ref="GU40" si="26">IF((SUM(U40:V40)=2),1,0)*1</f>
        <v>0</v>
      </c>
      <c r="GV40" s="98">
        <f t="shared" ref="GV40" si="27">IF((SUM(W40:AB40)=6),1,0)*1</f>
        <v>0</v>
      </c>
      <c r="GW40" s="98">
        <f t="shared" ref="GW40" si="28">IF((SUM(AC40:AF40)=4),1,0)*1</f>
        <v>0</v>
      </c>
      <c r="GX40" s="98">
        <f t="shared" ref="GX40" si="29">IF((SUM(AG40:AI40)=3),1,0)*1</f>
        <v>0</v>
      </c>
      <c r="GY40" s="98">
        <f t="shared" ref="GY40" si="30">IF((SUM(AJ40:AO40)=6),1,0)*1</f>
        <v>0</v>
      </c>
      <c r="GZ40" s="98">
        <f t="shared" ref="GZ40" si="31">HC40</f>
        <v>1</v>
      </c>
      <c r="HA40" s="98">
        <f t="shared" ref="HA40" si="32">GR40*AP40</f>
        <v>0</v>
      </c>
      <c r="HB40" s="98">
        <f t="shared" ref="HB40" si="33">GS40*AT40</f>
        <v>0</v>
      </c>
      <c r="HC40" s="98">
        <f t="shared" ref="HC40" si="34">IF((SUM(HA40:HB40)=(AP40+AT40)),1,0)</f>
        <v>1</v>
      </c>
      <c r="HD40" s="98">
        <f t="shared" ref="HD40" si="35">HY40</f>
        <v>0</v>
      </c>
      <c r="HE40" s="98">
        <f t="shared" ref="HE40" si="36">IF(HD40=CC40,1,0)</f>
        <v>1</v>
      </c>
      <c r="HF40" s="98">
        <f t="shared" ref="HF40" si="37">HD40+HE40</f>
        <v>1</v>
      </c>
      <c r="HG40" s="98">
        <f t="shared" ref="HG40" si="38">IF(HF40&gt;0,1,0)</f>
        <v>1</v>
      </c>
      <c r="HH40" s="98">
        <f t="shared" ref="HH40" si="39">IF((SUM(DI40:DW40)=15),1,0)*1</f>
        <v>0</v>
      </c>
      <c r="HI40" s="98">
        <f t="shared" ref="HI40" si="40">IF(HH40=DH40,1,0)</f>
        <v>1</v>
      </c>
      <c r="HJ40" s="98">
        <f t="shared" ref="HJ40" si="41">HH40+HI40</f>
        <v>1</v>
      </c>
      <c r="HK40" s="98">
        <f t="shared" ref="HK40" si="42">IF(HJ40&gt;0,1,0)</f>
        <v>1</v>
      </c>
      <c r="HL40" s="98">
        <f t="shared" ref="HL40" si="43">IF(CC40="",0,1)</f>
        <v>0</v>
      </c>
      <c r="HM40" s="98">
        <f t="shared" ref="HM40" si="44">IF(DH40="",0,1)</f>
        <v>0</v>
      </c>
      <c r="HN40" s="98">
        <f t="shared" ref="HN40" si="45">HL40*HG40</f>
        <v>0</v>
      </c>
      <c r="HO40" s="98">
        <f t="shared" ref="HO40" si="46">HM40*HK40</f>
        <v>0</v>
      </c>
      <c r="HP40" s="136" t="str">
        <f>IF(IA40&lt;=150,"รพช.","รพศ.")</f>
        <v>รพช.</v>
      </c>
      <c r="HQ40" s="98">
        <f t="shared" ref="HQ40" si="47">CD40+CE40+CF40+CI40+CJ40+CN40+CO40+CP40+CQ40+CR40+CS40+CU40+CV40+CW40+CX40+DA40+DC40+DD40+DE40+DF40</f>
        <v>0</v>
      </c>
      <c r="HR40" s="98">
        <f t="shared" ref="HR40" si="48">IF(HP40="รพช.",1,0)</f>
        <v>1</v>
      </c>
      <c r="HS40" s="98">
        <f t="shared" ref="HS40" si="49">SUM(CD40:DG40)</f>
        <v>0</v>
      </c>
      <c r="HT40" s="98">
        <f t="shared" ref="HT40" si="50">IF(HR40=1,0,1)</f>
        <v>0</v>
      </c>
      <c r="HU40" s="98">
        <f t="shared" ref="HU40" si="51">IF(HQ40=20,1,0)</f>
        <v>0</v>
      </c>
      <c r="HV40" s="98">
        <f t="shared" ref="HV40" si="52">IF(HS40=30,1,0)</f>
        <v>0</v>
      </c>
      <c r="HW40" s="97">
        <f t="shared" ref="HW40" si="53">HU40*HR40</f>
        <v>0</v>
      </c>
      <c r="HX40" s="97">
        <f t="shared" ref="HX40" si="54">HV40*HT40</f>
        <v>0</v>
      </c>
      <c r="HY40" s="97">
        <f t="shared" ref="HY40" si="55">HW40+HX40</f>
        <v>0</v>
      </c>
      <c r="HZ40" s="137">
        <f t="shared" ref="HZ40" si="56">IF(L40="",0,1)</f>
        <v>0</v>
      </c>
      <c r="IA40" s="136">
        <v>40</v>
      </c>
      <c r="IB40" s="138">
        <f>C40</f>
        <v>0</v>
      </c>
      <c r="IC40" s="138">
        <f>E40</f>
        <v>0</v>
      </c>
    </row>
    <row r="41" spans="1:237" ht="42">
      <c r="B41" s="94">
        <v>944</v>
      </c>
      <c r="C41" s="141" t="s">
        <v>212</v>
      </c>
      <c r="D41" s="94">
        <v>13</v>
      </c>
      <c r="E41" s="95" t="s">
        <v>213</v>
      </c>
      <c r="F41" s="96" t="s">
        <v>6</v>
      </c>
      <c r="G41" s="96" t="s">
        <v>82</v>
      </c>
      <c r="H41" s="160" t="s">
        <v>84</v>
      </c>
      <c r="I41" s="160" t="s">
        <v>84</v>
      </c>
      <c r="J41" s="160" t="s">
        <v>84</v>
      </c>
      <c r="K41" s="160" t="s">
        <v>84</v>
      </c>
      <c r="L41" s="107">
        <v>43008</v>
      </c>
      <c r="M41" s="108">
        <f t="shared" ref="M41:M54" si="57">EDATE(L41,24)</f>
        <v>43738</v>
      </c>
      <c r="N41" s="156">
        <v>1</v>
      </c>
      <c r="O41" s="156">
        <v>1</v>
      </c>
      <c r="P41" s="156">
        <v>1</v>
      </c>
      <c r="Q41" s="156">
        <v>1</v>
      </c>
      <c r="R41" s="156">
        <v>1</v>
      </c>
      <c r="S41" s="157">
        <v>1</v>
      </c>
      <c r="T41" s="157">
        <v>1</v>
      </c>
      <c r="U41" s="157">
        <v>1</v>
      </c>
      <c r="V41" s="157">
        <v>1</v>
      </c>
      <c r="W41" s="157">
        <v>1</v>
      </c>
      <c r="X41" s="157">
        <v>1</v>
      </c>
      <c r="Y41" s="157">
        <v>1</v>
      </c>
      <c r="Z41" s="157">
        <v>1</v>
      </c>
      <c r="AA41" s="157">
        <v>1</v>
      </c>
      <c r="AB41" s="157">
        <v>1</v>
      </c>
      <c r="AC41" s="157">
        <v>1</v>
      </c>
      <c r="AD41" s="157">
        <v>1</v>
      </c>
      <c r="AE41" s="157">
        <v>1</v>
      </c>
      <c r="AF41" s="157">
        <v>1</v>
      </c>
      <c r="AG41" s="157">
        <v>1</v>
      </c>
      <c r="AH41" s="157">
        <v>1</v>
      </c>
      <c r="AI41" s="157">
        <v>1</v>
      </c>
      <c r="AJ41" s="157">
        <v>1</v>
      </c>
      <c r="AK41" s="157">
        <v>1</v>
      </c>
      <c r="AL41" s="157">
        <v>1</v>
      </c>
      <c r="AM41" s="157">
        <v>1</v>
      </c>
      <c r="AN41" s="157">
        <v>1</v>
      </c>
      <c r="AO41" s="157">
        <v>1</v>
      </c>
      <c r="AP41" s="157">
        <v>1</v>
      </c>
      <c r="AQ41" s="157">
        <v>1</v>
      </c>
      <c r="AR41" s="157">
        <v>1</v>
      </c>
      <c r="AS41" s="157">
        <v>1</v>
      </c>
      <c r="AT41" s="157">
        <v>1</v>
      </c>
      <c r="AU41" s="157">
        <v>1</v>
      </c>
      <c r="AV41" s="157">
        <v>1</v>
      </c>
      <c r="AW41" s="157">
        <v>1</v>
      </c>
      <c r="AX41" s="157">
        <v>1</v>
      </c>
      <c r="AY41" s="157">
        <v>1</v>
      </c>
      <c r="AZ41" s="157">
        <v>1</v>
      </c>
      <c r="BA41" s="157">
        <v>1</v>
      </c>
      <c r="BB41" s="157">
        <v>1</v>
      </c>
      <c r="BC41" s="157">
        <v>1</v>
      </c>
      <c r="BD41" s="157">
        <v>1</v>
      </c>
      <c r="BE41" s="157">
        <v>1</v>
      </c>
      <c r="BF41" s="157">
        <v>1</v>
      </c>
      <c r="BG41" s="157">
        <v>1</v>
      </c>
      <c r="BH41" s="157">
        <v>1</v>
      </c>
      <c r="BI41" s="157">
        <v>1</v>
      </c>
      <c r="BJ41" s="157">
        <v>1</v>
      </c>
      <c r="BK41" s="157">
        <v>1</v>
      </c>
      <c r="BL41" s="157">
        <v>1</v>
      </c>
      <c r="BM41" s="157">
        <v>1</v>
      </c>
      <c r="BN41" s="157">
        <v>1</v>
      </c>
      <c r="BO41" s="157">
        <v>1</v>
      </c>
      <c r="BP41" s="157">
        <v>1</v>
      </c>
      <c r="BQ41" s="157">
        <v>1</v>
      </c>
      <c r="BR41" s="157">
        <v>1</v>
      </c>
      <c r="BS41" s="157">
        <v>1</v>
      </c>
      <c r="BT41" s="157">
        <v>1</v>
      </c>
      <c r="BU41" s="157">
        <v>1</v>
      </c>
      <c r="BV41" s="157">
        <v>1</v>
      </c>
      <c r="BW41" s="157">
        <v>1</v>
      </c>
      <c r="BX41" s="157">
        <v>1</v>
      </c>
      <c r="BY41" s="157">
        <v>1</v>
      </c>
      <c r="BZ41" s="157">
        <v>1</v>
      </c>
      <c r="CA41" s="157">
        <v>1</v>
      </c>
      <c r="CB41" s="157">
        <v>1</v>
      </c>
      <c r="CC41" s="157">
        <v>1</v>
      </c>
      <c r="CD41" s="157">
        <v>1</v>
      </c>
      <c r="CE41" s="157">
        <v>1</v>
      </c>
      <c r="CF41" s="157">
        <v>1</v>
      </c>
      <c r="CG41" s="157">
        <v>1</v>
      </c>
      <c r="CH41" s="157">
        <v>1</v>
      </c>
      <c r="CI41" s="157">
        <v>1</v>
      </c>
      <c r="CJ41" s="157">
        <v>1</v>
      </c>
      <c r="CK41" s="157">
        <v>1</v>
      </c>
      <c r="CL41" s="157">
        <v>1</v>
      </c>
      <c r="CM41" s="157">
        <v>1</v>
      </c>
      <c r="CN41" s="157">
        <v>1</v>
      </c>
      <c r="CO41" s="157">
        <v>1</v>
      </c>
      <c r="CP41" s="157">
        <v>1</v>
      </c>
      <c r="CQ41" s="157">
        <v>1</v>
      </c>
      <c r="CR41" s="157">
        <v>1</v>
      </c>
      <c r="CS41" s="157">
        <v>1</v>
      </c>
      <c r="CT41" s="157">
        <v>1</v>
      </c>
      <c r="CU41" s="157">
        <v>1</v>
      </c>
      <c r="CV41" s="157">
        <v>1</v>
      </c>
      <c r="CW41" s="157">
        <v>1</v>
      </c>
      <c r="CX41" s="157">
        <v>1</v>
      </c>
      <c r="CY41" s="157">
        <v>1</v>
      </c>
      <c r="CZ41" s="157">
        <v>1</v>
      </c>
      <c r="DA41" s="157">
        <v>1</v>
      </c>
      <c r="DB41" s="157">
        <v>1</v>
      </c>
      <c r="DC41" s="157">
        <v>1</v>
      </c>
      <c r="DD41" s="157">
        <v>1</v>
      </c>
      <c r="DE41" s="157">
        <v>1</v>
      </c>
      <c r="DF41" s="157">
        <v>1</v>
      </c>
      <c r="DG41" s="157">
        <v>1</v>
      </c>
      <c r="DH41" s="157">
        <v>1</v>
      </c>
      <c r="DI41" s="157">
        <v>1</v>
      </c>
      <c r="DJ41" s="157">
        <v>1</v>
      </c>
      <c r="DK41" s="157">
        <v>1</v>
      </c>
      <c r="DL41" s="157">
        <v>1</v>
      </c>
      <c r="DM41" s="157">
        <v>1</v>
      </c>
      <c r="DN41" s="157">
        <v>1</v>
      </c>
      <c r="DO41" s="157">
        <v>1</v>
      </c>
      <c r="DP41" s="157">
        <v>1</v>
      </c>
      <c r="DQ41" s="157">
        <v>1</v>
      </c>
      <c r="DR41" s="157">
        <v>1</v>
      </c>
      <c r="DS41" s="157">
        <v>1</v>
      </c>
      <c r="DT41" s="157">
        <v>1</v>
      </c>
      <c r="DU41" s="157">
        <v>1</v>
      </c>
      <c r="DV41" s="157">
        <v>1</v>
      </c>
      <c r="DW41" s="157">
        <v>1</v>
      </c>
      <c r="DX41" s="157">
        <v>1</v>
      </c>
      <c r="DY41" s="157">
        <v>1</v>
      </c>
      <c r="DZ41" s="157">
        <v>1</v>
      </c>
      <c r="EA41" s="157">
        <v>1</v>
      </c>
      <c r="EB41" s="157">
        <v>1</v>
      </c>
      <c r="EC41" s="157">
        <v>1</v>
      </c>
      <c r="ED41" s="157">
        <v>1</v>
      </c>
      <c r="EE41" s="158">
        <v>1</v>
      </c>
      <c r="EF41" s="158">
        <v>1</v>
      </c>
      <c r="EG41" s="158">
        <v>1</v>
      </c>
      <c r="EH41" s="158">
        <v>1</v>
      </c>
      <c r="EI41" s="158">
        <v>1</v>
      </c>
      <c r="EJ41" s="158">
        <v>1</v>
      </c>
      <c r="EK41" s="158">
        <v>1</v>
      </c>
      <c r="EL41" s="158">
        <v>1</v>
      </c>
      <c r="EM41" s="158">
        <v>1</v>
      </c>
      <c r="EN41" s="158">
        <v>1</v>
      </c>
      <c r="EO41" s="158">
        <v>1</v>
      </c>
      <c r="EP41" s="158">
        <v>1</v>
      </c>
      <c r="EQ41" s="158">
        <v>1</v>
      </c>
      <c r="ER41" s="158">
        <v>1</v>
      </c>
      <c r="ES41" s="158">
        <v>1</v>
      </c>
      <c r="ET41" s="158">
        <v>1</v>
      </c>
      <c r="EU41" s="156">
        <v>1</v>
      </c>
      <c r="EV41" s="159">
        <v>1</v>
      </c>
      <c r="EW41" s="144">
        <v>0</v>
      </c>
      <c r="EX41" s="144">
        <v>0</v>
      </c>
      <c r="EY41" s="144">
        <v>0</v>
      </c>
      <c r="EZ41" s="144">
        <v>0</v>
      </c>
      <c r="FA41" s="144">
        <v>0</v>
      </c>
      <c r="FB41" s="144">
        <v>0</v>
      </c>
      <c r="FC41" s="88">
        <v>0</v>
      </c>
      <c r="FD41" s="110" t="str">
        <f t="shared" ref="FD41:FD54" si="58">FU41</f>
        <v>ดีมาก</v>
      </c>
      <c r="FE41" s="98">
        <f t="shared" ref="FE41:FE54" si="59">IF((SUM(N41:R41)=5),1,0)</f>
        <v>1</v>
      </c>
      <c r="FF41" s="98">
        <f t="shared" ref="FF41:FF54" si="60">IF((SUM(GT41:GZ41)=7),1,0)</f>
        <v>1</v>
      </c>
      <c r="FG41" s="98">
        <f t="shared" ref="FG41:FG54" si="61">IF((SUM(AW41:BC41)=7),1,0)</f>
        <v>1</v>
      </c>
      <c r="FH41" s="98">
        <f t="shared" ref="FH41:FH54" si="62">IF((SUM(BD41:BS41)=16),1,0)*1</f>
        <v>1</v>
      </c>
      <c r="FI41" s="98">
        <f t="shared" ref="FI41:FI54" si="63">IF((SUM(BT41:BV41)=3),1,0)*1</f>
        <v>1</v>
      </c>
      <c r="FJ41" s="98">
        <f t="shared" ref="FJ41:FJ54" si="64">IF((SUM(BW41:BZ41)=4),1,0)*1</f>
        <v>1</v>
      </c>
      <c r="FK41" s="98">
        <f t="shared" ref="FK41:FK54" si="65">IF((SUM(CA41:CB41)=2),1,0)*1</f>
        <v>1</v>
      </c>
      <c r="FL41" s="98">
        <f t="shared" ref="FL41:FL54" si="66">HN41</f>
        <v>1</v>
      </c>
      <c r="FM41" s="98">
        <f t="shared" ref="FM41:FM54" si="67">HO41</f>
        <v>1</v>
      </c>
      <c r="FN41" s="98">
        <f t="shared" ref="FN41:FN54" si="68">IF((SUM(DX41:DY41)=2),1,0)*1</f>
        <v>1</v>
      </c>
      <c r="FO41" s="98">
        <f t="shared" ref="FO41:FO54" si="69">IF((SUM(DZ41:ED41)=5),1,0)*1</f>
        <v>1</v>
      </c>
      <c r="FP41" s="98">
        <f t="shared" ref="FP41:FP54" si="70">IF((SUM(EE41:ET41)=16),1,0)*1</f>
        <v>1</v>
      </c>
      <c r="FQ41" s="98">
        <f t="shared" ref="FQ41:FQ54" si="71">EU41</f>
        <v>1</v>
      </c>
      <c r="FR41" s="98">
        <f t="shared" ref="FR41:FR54" si="72">EV41</f>
        <v>1</v>
      </c>
      <c r="FS41" s="98">
        <f t="shared" ref="FS41:FS54" si="73">IF((SUM(EW41:FB41)=6),1,0)*1</f>
        <v>0</v>
      </c>
      <c r="FT41" s="98">
        <f t="shared" ref="FT41:FT54" si="74">FC41</f>
        <v>0</v>
      </c>
      <c r="FU41" s="98" t="str">
        <f t="shared" ref="FU41:FU54" si="75">VLOOKUP(FV41,ระดับ,2)</f>
        <v>ดีมาก</v>
      </c>
      <c r="FV41" s="98">
        <f t="shared" ref="FV41:FV54" si="76">FX41+FW41</f>
        <v>3</v>
      </c>
      <c r="FW41" s="98">
        <f t="shared" ref="FW41:FW54" si="77">IF(J41="",9,0)</f>
        <v>0</v>
      </c>
      <c r="FX41" s="98">
        <f t="shared" ref="FX41:FX54" si="78">FY41+FZ41</f>
        <v>3</v>
      </c>
      <c r="FY41" s="98">
        <f t="shared" ref="FY41:FY54" si="79">IF(J41="ไม่มี",9,0)</f>
        <v>0</v>
      </c>
      <c r="FZ41" s="98">
        <f t="shared" ref="FZ41:FZ54" si="80">GA41+GG41+GL41+GQ41</f>
        <v>3</v>
      </c>
      <c r="GA41" s="98">
        <f t="shared" ref="GA41:GA54" si="81">IF(SUM(FE41:FN41)&lt;10,0,1)</f>
        <v>1</v>
      </c>
      <c r="GB41" s="98">
        <f t="shared" ref="GB41:GB54" si="82">SUM(FE41:FN41)</f>
        <v>10</v>
      </c>
      <c r="GC41" s="98">
        <f t="shared" ref="GC41:GC54" si="83">FO41+FP41</f>
        <v>2</v>
      </c>
      <c r="GD41" s="98">
        <f t="shared" ref="GD41:GD54" si="84">GB41+GC41</f>
        <v>12</v>
      </c>
      <c r="GE41" s="98">
        <f t="shared" ref="GE41:GE54" si="85">IF(GD41=12,1,0)</f>
        <v>1</v>
      </c>
      <c r="GF41" s="98">
        <f t="shared" ref="GF41:GF54" si="86">IF(GC41=2,1,0)</f>
        <v>1</v>
      </c>
      <c r="GG41" s="98">
        <f t="shared" ref="GG41:GG54" si="87">GF41*GE41</f>
        <v>1</v>
      </c>
      <c r="GH41" s="98">
        <f t="shared" ref="GH41:GH54" si="88">FQ41+FR41</f>
        <v>2</v>
      </c>
      <c r="GI41" s="98">
        <f t="shared" ref="GI41:GI54" si="89">GD41+GH41</f>
        <v>14</v>
      </c>
      <c r="GJ41" s="98">
        <f t="shared" ref="GJ41:GJ54" si="90">IF(GI41=14,1,0)</f>
        <v>1</v>
      </c>
      <c r="GK41" s="98">
        <f t="shared" ref="GK41:GK54" si="91">IF(GH41=2,1,0)</f>
        <v>1</v>
      </c>
      <c r="GL41" s="98">
        <f t="shared" ref="GL41:GL54" si="92">GK41*GJ41</f>
        <v>1</v>
      </c>
      <c r="GM41" s="98">
        <f t="shared" ref="GM41:GM54" si="93">FS41+FT41</f>
        <v>0</v>
      </c>
      <c r="GN41" s="98">
        <f t="shared" ref="GN41:GN54" si="94">GI41+GM41</f>
        <v>14</v>
      </c>
      <c r="GO41" s="98">
        <f t="shared" ref="GO41:GO54" si="95">IF(GN41=16,1,0)</f>
        <v>0</v>
      </c>
      <c r="GP41" s="98">
        <f t="shared" ref="GP41:GP54" si="96">IF(GM41=2,1,0)</f>
        <v>0</v>
      </c>
      <c r="GQ41" s="98">
        <f t="shared" ref="GQ41:GQ54" si="97">GP41*GO41</f>
        <v>0</v>
      </c>
      <c r="GR41" s="98">
        <f t="shared" ref="GR41:GR54" si="98">IF((SUM(AQ41:AS41)=3),1,0)*1</f>
        <v>1</v>
      </c>
      <c r="GS41" s="98">
        <f t="shared" ref="GS41:GS54" si="99">IF((SUM(AU41:AV41)=2),1,0)*1</f>
        <v>1</v>
      </c>
      <c r="GT41" s="98">
        <f t="shared" ref="GT41:GT54" si="100">IF((SUM(S41:T41)=2),1,0)*1</f>
        <v>1</v>
      </c>
      <c r="GU41" s="98">
        <f t="shared" ref="GU41:GU54" si="101">IF((SUM(U41:V41)=2),1,0)*1</f>
        <v>1</v>
      </c>
      <c r="GV41" s="98">
        <f t="shared" ref="GV41:GV54" si="102">IF((SUM(W41:AB41)=6),1,0)*1</f>
        <v>1</v>
      </c>
      <c r="GW41" s="98">
        <f t="shared" ref="GW41:GW54" si="103">IF((SUM(AC41:AF41)=4),1,0)*1</f>
        <v>1</v>
      </c>
      <c r="GX41" s="98">
        <f t="shared" ref="GX41:GX54" si="104">IF((SUM(AG41:AI41)=3),1,0)*1</f>
        <v>1</v>
      </c>
      <c r="GY41" s="98">
        <f t="shared" ref="GY41:GY54" si="105">IF((SUM(AJ41:AO41)=6),1,0)*1</f>
        <v>1</v>
      </c>
      <c r="GZ41" s="98">
        <f t="shared" ref="GZ41:GZ54" si="106">HC41</f>
        <v>1</v>
      </c>
      <c r="HA41" s="98">
        <f t="shared" ref="HA41:HA54" si="107">GR41*AP41</f>
        <v>1</v>
      </c>
      <c r="HB41" s="98">
        <f t="shared" ref="HB41:HB54" si="108">GS41*AT41</f>
        <v>1</v>
      </c>
      <c r="HC41" s="98">
        <f t="shared" ref="HC41:HC54" si="109">IF((SUM(HA41:HB41)=(AP41+AT41)),1,0)</f>
        <v>1</v>
      </c>
      <c r="HD41" s="98">
        <f t="shared" ref="HD41:HD54" si="110">HY41</f>
        <v>1</v>
      </c>
      <c r="HE41" s="98">
        <f t="shared" ref="HE41:HE54" si="111">IF(HD41=CC41,1,0)</f>
        <v>1</v>
      </c>
      <c r="HF41" s="98">
        <f t="shared" ref="HF41:HF54" si="112">HD41+HE41</f>
        <v>2</v>
      </c>
      <c r="HG41" s="98">
        <f t="shared" ref="HG41:HG54" si="113">IF(HF41&gt;0,1,0)</f>
        <v>1</v>
      </c>
      <c r="HH41" s="98">
        <f t="shared" ref="HH41:HH54" si="114">IF((SUM(DI41:DW41)=15),1,0)*1</f>
        <v>1</v>
      </c>
      <c r="HI41" s="98">
        <f t="shared" ref="HI41:HI54" si="115">IF(HH41=DH41,1,0)</f>
        <v>1</v>
      </c>
      <c r="HJ41" s="98">
        <f t="shared" ref="HJ41:HJ54" si="116">HH41+HI41</f>
        <v>2</v>
      </c>
      <c r="HK41" s="98">
        <f t="shared" ref="HK41:HK54" si="117">IF(HJ41&gt;0,1,0)</f>
        <v>1</v>
      </c>
      <c r="HL41" s="98">
        <f t="shared" ref="HL41:HL54" si="118">IF(CC41="",0,1)</f>
        <v>1</v>
      </c>
      <c r="HM41" s="98">
        <f t="shared" ref="HM41:HM54" si="119">IF(DH41="",0,1)</f>
        <v>1</v>
      </c>
      <c r="HN41" s="98">
        <f t="shared" ref="HN41:HN54" si="120">HL41*HG41</f>
        <v>1</v>
      </c>
      <c r="HO41" s="98">
        <f t="shared" ref="HO41:HO54" si="121">HM41*HK41</f>
        <v>1</v>
      </c>
      <c r="HP41" s="136" t="str">
        <f t="shared" ref="HP41:HP54" si="122">IF(IA41&lt;=150,"รพช.","รพศ.")</f>
        <v>รพศ.</v>
      </c>
      <c r="HQ41" s="98">
        <f t="shared" ref="HQ41:HQ54" si="123">CD41+CE41+CF41+CI41+CJ41+CN41+CO41+CP41+CQ41+CR41+CS41+CU41+CV41+CW41+CX41+DA41+DC41+DD41+DE41+DF41</f>
        <v>20</v>
      </c>
      <c r="HR41" s="98">
        <f t="shared" ref="HR41:HR54" si="124">IF(HP41="รพช.",1,0)</f>
        <v>0</v>
      </c>
      <c r="HS41" s="98">
        <f t="shared" ref="HS41:HS54" si="125">SUM(CD41:DG41)</f>
        <v>30</v>
      </c>
      <c r="HT41" s="98">
        <f t="shared" ref="HT41:HT54" si="126">IF(HR41=1,0,1)</f>
        <v>1</v>
      </c>
      <c r="HU41" s="98">
        <f t="shared" ref="HU41:HU54" si="127">IF(HQ41=20,1,0)</f>
        <v>1</v>
      </c>
      <c r="HV41" s="98">
        <f t="shared" ref="HV41:HV54" si="128">IF(HS41=30,1,0)</f>
        <v>1</v>
      </c>
      <c r="HW41" s="97">
        <f t="shared" ref="HW41:HW54" si="129">HU41*HR41</f>
        <v>0</v>
      </c>
      <c r="HX41" s="97">
        <f t="shared" ref="HX41:HX54" si="130">HV41*HT41</f>
        <v>1</v>
      </c>
      <c r="HY41" s="97">
        <f t="shared" ref="HY41:HY54" si="131">HW41+HX41</f>
        <v>1</v>
      </c>
      <c r="HZ41" s="137">
        <f t="shared" ref="HZ41:HZ54" si="132">IF(L41="",0,1)</f>
        <v>1</v>
      </c>
      <c r="IA41" s="136">
        <v>510</v>
      </c>
      <c r="IB41" s="138" t="str">
        <f t="shared" ref="IB41:IB54" si="133">C41</f>
        <v>001147000</v>
      </c>
      <c r="IC41" s="138" t="str">
        <f t="shared" ref="IC41:IC54" si="134">E41</f>
        <v>โรงพยาบาลนพรัตนราชธานี</v>
      </c>
    </row>
    <row r="42" spans="1:237">
      <c r="B42" s="94">
        <v>945</v>
      </c>
      <c r="C42" s="141" t="s">
        <v>214</v>
      </c>
      <c r="D42" s="94">
        <v>13</v>
      </c>
      <c r="E42" s="95" t="s">
        <v>215</v>
      </c>
      <c r="F42" s="96" t="s">
        <v>6</v>
      </c>
      <c r="G42" s="96" t="s">
        <v>82</v>
      </c>
      <c r="H42" s="160" t="s">
        <v>84</v>
      </c>
      <c r="I42" s="160" t="s">
        <v>84</v>
      </c>
      <c r="J42" s="160" t="s">
        <v>84</v>
      </c>
      <c r="K42" s="160" t="s">
        <v>84</v>
      </c>
      <c r="L42" s="107">
        <v>43008</v>
      </c>
      <c r="M42" s="108">
        <f t="shared" si="57"/>
        <v>43738</v>
      </c>
      <c r="N42" s="156">
        <v>1</v>
      </c>
      <c r="O42" s="156">
        <v>1</v>
      </c>
      <c r="P42" s="156">
        <v>1</v>
      </c>
      <c r="Q42" s="156">
        <v>1</v>
      </c>
      <c r="R42" s="156">
        <v>1</v>
      </c>
      <c r="S42" s="157">
        <v>1</v>
      </c>
      <c r="T42" s="157">
        <v>1</v>
      </c>
      <c r="U42" s="157">
        <v>1</v>
      </c>
      <c r="V42" s="157">
        <v>1</v>
      </c>
      <c r="W42" s="157">
        <v>1</v>
      </c>
      <c r="X42" s="157">
        <v>1</v>
      </c>
      <c r="Y42" s="157">
        <v>1</v>
      </c>
      <c r="Z42" s="157">
        <v>1</v>
      </c>
      <c r="AA42" s="157">
        <v>1</v>
      </c>
      <c r="AB42" s="157">
        <v>1</v>
      </c>
      <c r="AC42" s="157">
        <v>1</v>
      </c>
      <c r="AD42" s="157">
        <v>1</v>
      </c>
      <c r="AE42" s="157">
        <v>1</v>
      </c>
      <c r="AF42" s="157">
        <v>1</v>
      </c>
      <c r="AG42" s="157">
        <v>1</v>
      </c>
      <c r="AH42" s="157">
        <v>1</v>
      </c>
      <c r="AI42" s="157">
        <v>1</v>
      </c>
      <c r="AJ42" s="157">
        <v>1</v>
      </c>
      <c r="AK42" s="157">
        <v>1</v>
      </c>
      <c r="AL42" s="157">
        <v>1</v>
      </c>
      <c r="AM42" s="157">
        <v>1</v>
      </c>
      <c r="AN42" s="157">
        <v>1</v>
      </c>
      <c r="AO42" s="157">
        <v>1</v>
      </c>
      <c r="AP42" s="157">
        <v>1</v>
      </c>
      <c r="AQ42" s="157">
        <v>1</v>
      </c>
      <c r="AR42" s="157">
        <v>1</v>
      </c>
      <c r="AS42" s="157">
        <v>1</v>
      </c>
      <c r="AT42" s="157">
        <v>1</v>
      </c>
      <c r="AU42" s="157">
        <v>1</v>
      </c>
      <c r="AV42" s="157">
        <v>1</v>
      </c>
      <c r="AW42" s="157">
        <v>1</v>
      </c>
      <c r="AX42" s="157">
        <v>1</v>
      </c>
      <c r="AY42" s="157">
        <v>1</v>
      </c>
      <c r="AZ42" s="157">
        <v>1</v>
      </c>
      <c r="BA42" s="157">
        <v>1</v>
      </c>
      <c r="BB42" s="157">
        <v>1</v>
      </c>
      <c r="BC42" s="157">
        <v>1</v>
      </c>
      <c r="BD42" s="157">
        <v>1</v>
      </c>
      <c r="BE42" s="157">
        <v>1</v>
      </c>
      <c r="BF42" s="157">
        <v>1</v>
      </c>
      <c r="BG42" s="157">
        <v>1</v>
      </c>
      <c r="BH42" s="157">
        <v>1</v>
      </c>
      <c r="BI42" s="157">
        <v>1</v>
      </c>
      <c r="BJ42" s="157">
        <v>1</v>
      </c>
      <c r="BK42" s="157">
        <v>1</v>
      </c>
      <c r="BL42" s="157">
        <v>1</v>
      </c>
      <c r="BM42" s="157">
        <v>1</v>
      </c>
      <c r="BN42" s="157">
        <v>1</v>
      </c>
      <c r="BO42" s="157">
        <v>1</v>
      </c>
      <c r="BP42" s="157">
        <v>1</v>
      </c>
      <c r="BQ42" s="157">
        <v>1</v>
      </c>
      <c r="BR42" s="157">
        <v>1</v>
      </c>
      <c r="BS42" s="157">
        <v>1</v>
      </c>
      <c r="BT42" s="157">
        <v>1</v>
      </c>
      <c r="BU42" s="157">
        <v>1</v>
      </c>
      <c r="BV42" s="157">
        <v>1</v>
      </c>
      <c r="BW42" s="157">
        <v>1</v>
      </c>
      <c r="BX42" s="157">
        <v>1</v>
      </c>
      <c r="BY42" s="157">
        <v>1</v>
      </c>
      <c r="BZ42" s="157">
        <v>1</v>
      </c>
      <c r="CA42" s="157">
        <v>1</v>
      </c>
      <c r="CB42" s="157">
        <v>1</v>
      </c>
      <c r="CC42" s="157">
        <v>1</v>
      </c>
      <c r="CD42" s="157">
        <v>1</v>
      </c>
      <c r="CE42" s="157">
        <v>1</v>
      </c>
      <c r="CF42" s="157">
        <v>1</v>
      </c>
      <c r="CG42" s="157">
        <v>1</v>
      </c>
      <c r="CH42" s="157">
        <v>1</v>
      </c>
      <c r="CI42" s="157">
        <v>1</v>
      </c>
      <c r="CJ42" s="157">
        <v>1</v>
      </c>
      <c r="CK42" s="157">
        <v>1</v>
      </c>
      <c r="CL42" s="157">
        <v>1</v>
      </c>
      <c r="CM42" s="157">
        <v>1</v>
      </c>
      <c r="CN42" s="157">
        <v>1</v>
      </c>
      <c r="CO42" s="157">
        <v>1</v>
      </c>
      <c r="CP42" s="157">
        <v>1</v>
      </c>
      <c r="CQ42" s="157">
        <v>1</v>
      </c>
      <c r="CR42" s="157">
        <v>1</v>
      </c>
      <c r="CS42" s="157">
        <v>1</v>
      </c>
      <c r="CT42" s="157">
        <v>1</v>
      </c>
      <c r="CU42" s="157">
        <v>1</v>
      </c>
      <c r="CV42" s="157">
        <v>1</v>
      </c>
      <c r="CW42" s="157">
        <v>1</v>
      </c>
      <c r="CX42" s="157">
        <v>1</v>
      </c>
      <c r="CY42" s="157">
        <v>1</v>
      </c>
      <c r="CZ42" s="157">
        <v>1</v>
      </c>
      <c r="DA42" s="157">
        <v>1</v>
      </c>
      <c r="DB42" s="157">
        <v>1</v>
      </c>
      <c r="DC42" s="157">
        <v>1</v>
      </c>
      <c r="DD42" s="157">
        <v>1</v>
      </c>
      <c r="DE42" s="157">
        <v>1</v>
      </c>
      <c r="DF42" s="157">
        <v>1</v>
      </c>
      <c r="DG42" s="157">
        <v>1</v>
      </c>
      <c r="DH42" s="157">
        <v>1</v>
      </c>
      <c r="DI42" s="157">
        <v>1</v>
      </c>
      <c r="DJ42" s="157">
        <v>1</v>
      </c>
      <c r="DK42" s="157">
        <v>1</v>
      </c>
      <c r="DL42" s="157">
        <v>1</v>
      </c>
      <c r="DM42" s="157">
        <v>1</v>
      </c>
      <c r="DN42" s="157">
        <v>1</v>
      </c>
      <c r="DO42" s="157">
        <v>1</v>
      </c>
      <c r="DP42" s="157">
        <v>1</v>
      </c>
      <c r="DQ42" s="157">
        <v>1</v>
      </c>
      <c r="DR42" s="157">
        <v>1</v>
      </c>
      <c r="DS42" s="157">
        <v>1</v>
      </c>
      <c r="DT42" s="157">
        <v>1</v>
      </c>
      <c r="DU42" s="157">
        <v>1</v>
      </c>
      <c r="DV42" s="157">
        <v>1</v>
      </c>
      <c r="DW42" s="157">
        <v>1</v>
      </c>
      <c r="DX42" s="157">
        <v>1</v>
      </c>
      <c r="DY42" s="157">
        <v>1</v>
      </c>
      <c r="DZ42" s="157">
        <v>1</v>
      </c>
      <c r="EA42" s="157">
        <v>1</v>
      </c>
      <c r="EB42" s="157">
        <v>1</v>
      </c>
      <c r="EC42" s="157">
        <v>1</v>
      </c>
      <c r="ED42" s="157">
        <v>1</v>
      </c>
      <c r="EE42" s="158">
        <v>1</v>
      </c>
      <c r="EF42" s="158">
        <v>1</v>
      </c>
      <c r="EG42" s="158">
        <v>1</v>
      </c>
      <c r="EH42" s="158">
        <v>1</v>
      </c>
      <c r="EI42" s="158">
        <v>1</v>
      </c>
      <c r="EJ42" s="158">
        <v>1</v>
      </c>
      <c r="EK42" s="158">
        <v>1</v>
      </c>
      <c r="EL42" s="158">
        <v>1</v>
      </c>
      <c r="EM42" s="158">
        <v>1</v>
      </c>
      <c r="EN42" s="158">
        <v>1</v>
      </c>
      <c r="EO42" s="158">
        <v>1</v>
      </c>
      <c r="EP42" s="158">
        <v>1</v>
      </c>
      <c r="EQ42" s="158">
        <v>1</v>
      </c>
      <c r="ER42" s="158">
        <v>1</v>
      </c>
      <c r="ES42" s="158">
        <v>1</v>
      </c>
      <c r="ET42" s="158">
        <v>1</v>
      </c>
      <c r="EU42" s="156">
        <v>1</v>
      </c>
      <c r="EV42" s="159">
        <v>1</v>
      </c>
      <c r="EW42" s="144">
        <v>1</v>
      </c>
      <c r="EX42" s="144">
        <v>1</v>
      </c>
      <c r="EY42" s="144">
        <v>1</v>
      </c>
      <c r="EZ42" s="144">
        <v>1</v>
      </c>
      <c r="FA42" s="144">
        <v>1</v>
      </c>
      <c r="FB42" s="144">
        <v>1</v>
      </c>
      <c r="FC42" s="88">
        <v>1</v>
      </c>
      <c r="FD42" s="110" t="str">
        <f t="shared" si="58"/>
        <v>ดีมาก PLUS</v>
      </c>
      <c r="FE42" s="98">
        <f t="shared" si="59"/>
        <v>1</v>
      </c>
      <c r="FF42" s="98">
        <f t="shared" si="60"/>
        <v>1</v>
      </c>
      <c r="FG42" s="98">
        <f t="shared" si="61"/>
        <v>1</v>
      </c>
      <c r="FH42" s="98">
        <f t="shared" si="62"/>
        <v>1</v>
      </c>
      <c r="FI42" s="98">
        <f t="shared" si="63"/>
        <v>1</v>
      </c>
      <c r="FJ42" s="98">
        <f t="shared" si="64"/>
        <v>1</v>
      </c>
      <c r="FK42" s="98">
        <f t="shared" si="65"/>
        <v>1</v>
      </c>
      <c r="FL42" s="98">
        <f t="shared" si="66"/>
        <v>1</v>
      </c>
      <c r="FM42" s="98">
        <f t="shared" si="67"/>
        <v>1</v>
      </c>
      <c r="FN42" s="98">
        <f t="shared" si="68"/>
        <v>1</v>
      </c>
      <c r="FO42" s="98">
        <f t="shared" si="69"/>
        <v>1</v>
      </c>
      <c r="FP42" s="98">
        <f t="shared" si="70"/>
        <v>1</v>
      </c>
      <c r="FQ42" s="98">
        <f t="shared" si="71"/>
        <v>1</v>
      </c>
      <c r="FR42" s="98">
        <f t="shared" si="72"/>
        <v>1</v>
      </c>
      <c r="FS42" s="98">
        <f t="shared" si="73"/>
        <v>1</v>
      </c>
      <c r="FT42" s="98">
        <f t="shared" si="74"/>
        <v>1</v>
      </c>
      <c r="FU42" s="98" t="str">
        <f t="shared" si="75"/>
        <v>ดีมาก PLUS</v>
      </c>
      <c r="FV42" s="98">
        <f t="shared" si="76"/>
        <v>4</v>
      </c>
      <c r="FW42" s="98">
        <f t="shared" si="77"/>
        <v>0</v>
      </c>
      <c r="FX42" s="98">
        <f t="shared" si="78"/>
        <v>4</v>
      </c>
      <c r="FY42" s="98">
        <f t="shared" si="79"/>
        <v>0</v>
      </c>
      <c r="FZ42" s="98">
        <f t="shared" si="80"/>
        <v>4</v>
      </c>
      <c r="GA42" s="98">
        <f t="shared" si="81"/>
        <v>1</v>
      </c>
      <c r="GB42" s="98">
        <f t="shared" si="82"/>
        <v>10</v>
      </c>
      <c r="GC42" s="98">
        <f t="shared" si="83"/>
        <v>2</v>
      </c>
      <c r="GD42" s="98">
        <f t="shared" si="84"/>
        <v>12</v>
      </c>
      <c r="GE42" s="98">
        <f t="shared" si="85"/>
        <v>1</v>
      </c>
      <c r="GF42" s="98">
        <f t="shared" si="86"/>
        <v>1</v>
      </c>
      <c r="GG42" s="98">
        <f t="shared" si="87"/>
        <v>1</v>
      </c>
      <c r="GH42" s="98">
        <f t="shared" si="88"/>
        <v>2</v>
      </c>
      <c r="GI42" s="98">
        <f t="shared" si="89"/>
        <v>14</v>
      </c>
      <c r="GJ42" s="98">
        <f t="shared" si="90"/>
        <v>1</v>
      </c>
      <c r="GK42" s="98">
        <f t="shared" si="91"/>
        <v>1</v>
      </c>
      <c r="GL42" s="98">
        <f t="shared" si="92"/>
        <v>1</v>
      </c>
      <c r="GM42" s="98">
        <f t="shared" si="93"/>
        <v>2</v>
      </c>
      <c r="GN42" s="98">
        <f t="shared" si="94"/>
        <v>16</v>
      </c>
      <c r="GO42" s="98">
        <f t="shared" si="95"/>
        <v>1</v>
      </c>
      <c r="GP42" s="98">
        <f t="shared" si="96"/>
        <v>1</v>
      </c>
      <c r="GQ42" s="98">
        <f t="shared" si="97"/>
        <v>1</v>
      </c>
      <c r="GR42" s="98">
        <f t="shared" si="98"/>
        <v>1</v>
      </c>
      <c r="GS42" s="98">
        <f t="shared" si="99"/>
        <v>1</v>
      </c>
      <c r="GT42" s="98">
        <f t="shared" si="100"/>
        <v>1</v>
      </c>
      <c r="GU42" s="98">
        <f t="shared" si="101"/>
        <v>1</v>
      </c>
      <c r="GV42" s="98">
        <f t="shared" si="102"/>
        <v>1</v>
      </c>
      <c r="GW42" s="98">
        <f t="shared" si="103"/>
        <v>1</v>
      </c>
      <c r="GX42" s="98">
        <f t="shared" si="104"/>
        <v>1</v>
      </c>
      <c r="GY42" s="98">
        <f t="shared" si="105"/>
        <v>1</v>
      </c>
      <c r="GZ42" s="98">
        <f t="shared" si="106"/>
        <v>1</v>
      </c>
      <c r="HA42" s="98">
        <f t="shared" si="107"/>
        <v>1</v>
      </c>
      <c r="HB42" s="98">
        <f t="shared" si="108"/>
        <v>1</v>
      </c>
      <c r="HC42" s="98">
        <f t="shared" si="109"/>
        <v>1</v>
      </c>
      <c r="HD42" s="98">
        <f t="shared" si="110"/>
        <v>1</v>
      </c>
      <c r="HE42" s="98">
        <f t="shared" si="111"/>
        <v>1</v>
      </c>
      <c r="HF42" s="98">
        <f t="shared" si="112"/>
        <v>2</v>
      </c>
      <c r="HG42" s="98">
        <f t="shared" si="113"/>
        <v>1</v>
      </c>
      <c r="HH42" s="98">
        <f t="shared" si="114"/>
        <v>1</v>
      </c>
      <c r="HI42" s="98">
        <f t="shared" si="115"/>
        <v>1</v>
      </c>
      <c r="HJ42" s="98">
        <f t="shared" si="116"/>
        <v>2</v>
      </c>
      <c r="HK42" s="98">
        <f t="shared" si="117"/>
        <v>1</v>
      </c>
      <c r="HL42" s="98">
        <f t="shared" si="118"/>
        <v>1</v>
      </c>
      <c r="HM42" s="98">
        <f t="shared" si="119"/>
        <v>1</v>
      </c>
      <c r="HN42" s="98">
        <f t="shared" si="120"/>
        <v>1</v>
      </c>
      <c r="HO42" s="98">
        <f t="shared" si="121"/>
        <v>1</v>
      </c>
      <c r="HP42" s="136" t="str">
        <f t="shared" si="122"/>
        <v>รพศ.</v>
      </c>
      <c r="HQ42" s="98">
        <f t="shared" si="123"/>
        <v>20</v>
      </c>
      <c r="HR42" s="98">
        <f t="shared" si="124"/>
        <v>0</v>
      </c>
      <c r="HS42" s="98">
        <f t="shared" si="125"/>
        <v>30</v>
      </c>
      <c r="HT42" s="98">
        <f t="shared" si="126"/>
        <v>1</v>
      </c>
      <c r="HU42" s="98">
        <f t="shared" si="127"/>
        <v>1</v>
      </c>
      <c r="HV42" s="98">
        <f t="shared" si="128"/>
        <v>1</v>
      </c>
      <c r="HW42" s="97">
        <f t="shared" si="129"/>
        <v>0</v>
      </c>
      <c r="HX42" s="97">
        <f t="shared" si="130"/>
        <v>1</v>
      </c>
      <c r="HY42" s="97">
        <f t="shared" si="131"/>
        <v>1</v>
      </c>
      <c r="HZ42" s="137">
        <f t="shared" si="132"/>
        <v>1</v>
      </c>
      <c r="IA42" s="136">
        <v>909</v>
      </c>
      <c r="IB42" s="138" t="str">
        <f t="shared" si="133"/>
        <v>001147200</v>
      </c>
      <c r="IC42" s="138" t="str">
        <f t="shared" si="134"/>
        <v>โรงพยาบาลราชวิถี</v>
      </c>
    </row>
    <row r="43" spans="1:237">
      <c r="B43" s="94">
        <v>946</v>
      </c>
      <c r="C43" s="141" t="s">
        <v>216</v>
      </c>
      <c r="D43" s="94">
        <v>13</v>
      </c>
      <c r="E43" s="95" t="s">
        <v>217</v>
      </c>
      <c r="F43" s="96" t="s">
        <v>6</v>
      </c>
      <c r="G43" s="96" t="s">
        <v>82</v>
      </c>
      <c r="H43" s="160" t="s">
        <v>84</v>
      </c>
      <c r="I43" s="160" t="s">
        <v>84</v>
      </c>
      <c r="J43" s="160" t="s">
        <v>84</v>
      </c>
      <c r="K43" s="160" t="s">
        <v>84</v>
      </c>
      <c r="L43" s="107">
        <v>43008</v>
      </c>
      <c r="M43" s="108">
        <f t="shared" si="57"/>
        <v>43738</v>
      </c>
      <c r="N43" s="156">
        <v>1</v>
      </c>
      <c r="O43" s="156">
        <v>1</v>
      </c>
      <c r="P43" s="156">
        <v>1</v>
      </c>
      <c r="Q43" s="156">
        <v>1</v>
      </c>
      <c r="R43" s="156">
        <v>1</v>
      </c>
      <c r="S43" s="157">
        <v>1</v>
      </c>
      <c r="T43" s="157">
        <v>1</v>
      </c>
      <c r="U43" s="157">
        <v>1</v>
      </c>
      <c r="V43" s="157">
        <v>1</v>
      </c>
      <c r="W43" s="157">
        <v>1</v>
      </c>
      <c r="X43" s="157">
        <v>1</v>
      </c>
      <c r="Y43" s="157">
        <v>1</v>
      </c>
      <c r="Z43" s="157">
        <v>1</v>
      </c>
      <c r="AA43" s="157">
        <v>1</v>
      </c>
      <c r="AB43" s="157">
        <v>1</v>
      </c>
      <c r="AC43" s="157">
        <v>1</v>
      </c>
      <c r="AD43" s="157">
        <v>1</v>
      </c>
      <c r="AE43" s="157">
        <v>1</v>
      </c>
      <c r="AF43" s="157">
        <v>1</v>
      </c>
      <c r="AG43" s="157">
        <v>1</v>
      </c>
      <c r="AH43" s="157">
        <v>1</v>
      </c>
      <c r="AI43" s="157">
        <v>1</v>
      </c>
      <c r="AJ43" s="157">
        <v>1</v>
      </c>
      <c r="AK43" s="157">
        <v>1</v>
      </c>
      <c r="AL43" s="157">
        <v>1</v>
      </c>
      <c r="AM43" s="157">
        <v>1</v>
      </c>
      <c r="AN43" s="157">
        <v>1</v>
      </c>
      <c r="AO43" s="157">
        <v>1</v>
      </c>
      <c r="AP43" s="157">
        <v>1</v>
      </c>
      <c r="AQ43" s="157">
        <v>1</v>
      </c>
      <c r="AR43" s="157">
        <v>1</v>
      </c>
      <c r="AS43" s="157">
        <v>1</v>
      </c>
      <c r="AT43" s="157">
        <v>1</v>
      </c>
      <c r="AU43" s="157">
        <v>1</v>
      </c>
      <c r="AV43" s="157">
        <v>1</v>
      </c>
      <c r="AW43" s="157">
        <v>1</v>
      </c>
      <c r="AX43" s="157">
        <v>1</v>
      </c>
      <c r="AY43" s="157">
        <v>1</v>
      </c>
      <c r="AZ43" s="157">
        <v>1</v>
      </c>
      <c r="BA43" s="157">
        <v>1</v>
      </c>
      <c r="BB43" s="157">
        <v>1</v>
      </c>
      <c r="BC43" s="157">
        <v>1</v>
      </c>
      <c r="BD43" s="157">
        <v>1</v>
      </c>
      <c r="BE43" s="157">
        <v>1</v>
      </c>
      <c r="BF43" s="157">
        <v>1</v>
      </c>
      <c r="BG43" s="157">
        <v>1</v>
      </c>
      <c r="BH43" s="157">
        <v>1</v>
      </c>
      <c r="BI43" s="157">
        <v>1</v>
      </c>
      <c r="BJ43" s="157">
        <v>1</v>
      </c>
      <c r="BK43" s="157">
        <v>1</v>
      </c>
      <c r="BL43" s="157">
        <v>1</v>
      </c>
      <c r="BM43" s="157">
        <v>1</v>
      </c>
      <c r="BN43" s="157">
        <v>1</v>
      </c>
      <c r="BO43" s="157">
        <v>1</v>
      </c>
      <c r="BP43" s="157">
        <v>1</v>
      </c>
      <c r="BQ43" s="157">
        <v>1</v>
      </c>
      <c r="BR43" s="157">
        <v>1</v>
      </c>
      <c r="BS43" s="157">
        <v>1</v>
      </c>
      <c r="BT43" s="157">
        <v>1</v>
      </c>
      <c r="BU43" s="157">
        <v>1</v>
      </c>
      <c r="BV43" s="157">
        <v>1</v>
      </c>
      <c r="BW43" s="157">
        <v>1</v>
      </c>
      <c r="BX43" s="157">
        <v>1</v>
      </c>
      <c r="BY43" s="157">
        <v>1</v>
      </c>
      <c r="BZ43" s="157">
        <v>1</v>
      </c>
      <c r="CA43" s="157">
        <v>1</v>
      </c>
      <c r="CB43" s="157">
        <v>1</v>
      </c>
      <c r="CC43" s="157">
        <v>1</v>
      </c>
      <c r="CD43" s="157">
        <v>1</v>
      </c>
      <c r="CE43" s="157">
        <v>1</v>
      </c>
      <c r="CF43" s="157">
        <v>1</v>
      </c>
      <c r="CG43" s="157">
        <v>1</v>
      </c>
      <c r="CH43" s="157">
        <v>1</v>
      </c>
      <c r="CI43" s="157">
        <v>1</v>
      </c>
      <c r="CJ43" s="157">
        <v>1</v>
      </c>
      <c r="CK43" s="157">
        <v>1</v>
      </c>
      <c r="CL43" s="157">
        <v>1</v>
      </c>
      <c r="CM43" s="157">
        <v>1</v>
      </c>
      <c r="CN43" s="157">
        <v>1</v>
      </c>
      <c r="CO43" s="157">
        <v>1</v>
      </c>
      <c r="CP43" s="157">
        <v>1</v>
      </c>
      <c r="CQ43" s="157">
        <v>1</v>
      </c>
      <c r="CR43" s="157">
        <v>1</v>
      </c>
      <c r="CS43" s="157">
        <v>1</v>
      </c>
      <c r="CT43" s="157">
        <v>1</v>
      </c>
      <c r="CU43" s="157">
        <v>1</v>
      </c>
      <c r="CV43" s="157">
        <v>1</v>
      </c>
      <c r="CW43" s="157">
        <v>1</v>
      </c>
      <c r="CX43" s="157">
        <v>1</v>
      </c>
      <c r="CY43" s="157">
        <v>1</v>
      </c>
      <c r="CZ43" s="157">
        <v>1</v>
      </c>
      <c r="DA43" s="157">
        <v>1</v>
      </c>
      <c r="DB43" s="157">
        <v>1</v>
      </c>
      <c r="DC43" s="157">
        <v>1</v>
      </c>
      <c r="DD43" s="157">
        <v>1</v>
      </c>
      <c r="DE43" s="157">
        <v>1</v>
      </c>
      <c r="DF43" s="157">
        <v>1</v>
      </c>
      <c r="DG43" s="157">
        <v>1</v>
      </c>
      <c r="DH43" s="157">
        <v>1</v>
      </c>
      <c r="DI43" s="157">
        <v>1</v>
      </c>
      <c r="DJ43" s="157">
        <v>1</v>
      </c>
      <c r="DK43" s="157">
        <v>1</v>
      </c>
      <c r="DL43" s="157">
        <v>1</v>
      </c>
      <c r="DM43" s="157">
        <v>1</v>
      </c>
      <c r="DN43" s="157">
        <v>1</v>
      </c>
      <c r="DO43" s="157">
        <v>1</v>
      </c>
      <c r="DP43" s="157">
        <v>1</v>
      </c>
      <c r="DQ43" s="157">
        <v>1</v>
      </c>
      <c r="DR43" s="157">
        <v>1</v>
      </c>
      <c r="DS43" s="157">
        <v>1</v>
      </c>
      <c r="DT43" s="157">
        <v>1</v>
      </c>
      <c r="DU43" s="157">
        <v>1</v>
      </c>
      <c r="DV43" s="157">
        <v>1</v>
      </c>
      <c r="DW43" s="157">
        <v>1</v>
      </c>
      <c r="DX43" s="157">
        <v>1</v>
      </c>
      <c r="DY43" s="157">
        <v>1</v>
      </c>
      <c r="DZ43" s="157">
        <v>1</v>
      </c>
      <c r="EA43" s="157">
        <v>1</v>
      </c>
      <c r="EB43" s="157">
        <v>1</v>
      </c>
      <c r="EC43" s="157">
        <v>1</v>
      </c>
      <c r="ED43" s="157">
        <v>1</v>
      </c>
      <c r="EE43" s="158">
        <v>1</v>
      </c>
      <c r="EF43" s="158">
        <v>1</v>
      </c>
      <c r="EG43" s="158">
        <v>1</v>
      </c>
      <c r="EH43" s="158">
        <v>1</v>
      </c>
      <c r="EI43" s="158">
        <v>1</v>
      </c>
      <c r="EJ43" s="158">
        <v>1</v>
      </c>
      <c r="EK43" s="158">
        <v>1</v>
      </c>
      <c r="EL43" s="158">
        <v>1</v>
      </c>
      <c r="EM43" s="158">
        <v>1</v>
      </c>
      <c r="EN43" s="158">
        <v>1</v>
      </c>
      <c r="EO43" s="158">
        <v>1</v>
      </c>
      <c r="EP43" s="158">
        <v>1</v>
      </c>
      <c r="EQ43" s="158">
        <v>1</v>
      </c>
      <c r="ER43" s="158">
        <v>1</v>
      </c>
      <c r="ES43" s="158">
        <v>1</v>
      </c>
      <c r="ET43" s="158">
        <v>1</v>
      </c>
      <c r="EU43" s="156">
        <v>0</v>
      </c>
      <c r="EV43" s="159">
        <v>0</v>
      </c>
      <c r="EW43" s="144">
        <v>0</v>
      </c>
      <c r="EX43" s="144">
        <v>0</v>
      </c>
      <c r="EY43" s="144">
        <v>0</v>
      </c>
      <c r="EZ43" s="144">
        <v>0</v>
      </c>
      <c r="FA43" s="144">
        <v>0</v>
      </c>
      <c r="FB43" s="144">
        <v>0</v>
      </c>
      <c r="FC43" s="88">
        <v>0</v>
      </c>
      <c r="FD43" s="110" t="str">
        <f t="shared" si="58"/>
        <v>ดี</v>
      </c>
      <c r="FE43" s="98">
        <f t="shared" si="59"/>
        <v>1</v>
      </c>
      <c r="FF43" s="98">
        <f t="shared" si="60"/>
        <v>1</v>
      </c>
      <c r="FG43" s="98">
        <f t="shared" si="61"/>
        <v>1</v>
      </c>
      <c r="FH43" s="98">
        <f t="shared" si="62"/>
        <v>1</v>
      </c>
      <c r="FI43" s="98">
        <f t="shared" si="63"/>
        <v>1</v>
      </c>
      <c r="FJ43" s="98">
        <f t="shared" si="64"/>
        <v>1</v>
      </c>
      <c r="FK43" s="98">
        <f t="shared" si="65"/>
        <v>1</v>
      </c>
      <c r="FL43" s="98">
        <f t="shared" si="66"/>
        <v>1</v>
      </c>
      <c r="FM43" s="98">
        <f t="shared" si="67"/>
        <v>1</v>
      </c>
      <c r="FN43" s="98">
        <f t="shared" si="68"/>
        <v>1</v>
      </c>
      <c r="FO43" s="98">
        <f t="shared" si="69"/>
        <v>1</v>
      </c>
      <c r="FP43" s="98">
        <f t="shared" si="70"/>
        <v>1</v>
      </c>
      <c r="FQ43" s="98">
        <f t="shared" si="71"/>
        <v>0</v>
      </c>
      <c r="FR43" s="98">
        <f t="shared" si="72"/>
        <v>0</v>
      </c>
      <c r="FS43" s="98">
        <f t="shared" si="73"/>
        <v>0</v>
      </c>
      <c r="FT43" s="98">
        <f t="shared" si="74"/>
        <v>0</v>
      </c>
      <c r="FU43" s="98" t="str">
        <f t="shared" si="75"/>
        <v>ดี</v>
      </c>
      <c r="FV43" s="98">
        <f t="shared" si="76"/>
        <v>2</v>
      </c>
      <c r="FW43" s="98">
        <f t="shared" si="77"/>
        <v>0</v>
      </c>
      <c r="FX43" s="98">
        <f t="shared" si="78"/>
        <v>2</v>
      </c>
      <c r="FY43" s="98">
        <f t="shared" si="79"/>
        <v>0</v>
      </c>
      <c r="FZ43" s="98">
        <f t="shared" si="80"/>
        <v>2</v>
      </c>
      <c r="GA43" s="98">
        <f t="shared" si="81"/>
        <v>1</v>
      </c>
      <c r="GB43" s="98">
        <f t="shared" si="82"/>
        <v>10</v>
      </c>
      <c r="GC43" s="98">
        <f t="shared" si="83"/>
        <v>2</v>
      </c>
      <c r="GD43" s="98">
        <f t="shared" si="84"/>
        <v>12</v>
      </c>
      <c r="GE43" s="98">
        <f t="shared" si="85"/>
        <v>1</v>
      </c>
      <c r="GF43" s="98">
        <f t="shared" si="86"/>
        <v>1</v>
      </c>
      <c r="GG43" s="98">
        <f t="shared" si="87"/>
        <v>1</v>
      </c>
      <c r="GH43" s="98">
        <f t="shared" si="88"/>
        <v>0</v>
      </c>
      <c r="GI43" s="98">
        <f t="shared" si="89"/>
        <v>12</v>
      </c>
      <c r="GJ43" s="98">
        <f t="shared" si="90"/>
        <v>0</v>
      </c>
      <c r="GK43" s="98">
        <f t="shared" si="91"/>
        <v>0</v>
      </c>
      <c r="GL43" s="98">
        <f t="shared" si="92"/>
        <v>0</v>
      </c>
      <c r="GM43" s="98">
        <f t="shared" si="93"/>
        <v>0</v>
      </c>
      <c r="GN43" s="98">
        <f t="shared" si="94"/>
        <v>12</v>
      </c>
      <c r="GO43" s="98">
        <f t="shared" si="95"/>
        <v>0</v>
      </c>
      <c r="GP43" s="98">
        <f t="shared" si="96"/>
        <v>0</v>
      </c>
      <c r="GQ43" s="98">
        <f t="shared" si="97"/>
        <v>0</v>
      </c>
      <c r="GR43" s="98">
        <f t="shared" si="98"/>
        <v>1</v>
      </c>
      <c r="GS43" s="98">
        <f t="shared" si="99"/>
        <v>1</v>
      </c>
      <c r="GT43" s="98">
        <f t="shared" si="100"/>
        <v>1</v>
      </c>
      <c r="GU43" s="98">
        <f t="shared" si="101"/>
        <v>1</v>
      </c>
      <c r="GV43" s="98">
        <f t="shared" si="102"/>
        <v>1</v>
      </c>
      <c r="GW43" s="98">
        <f t="shared" si="103"/>
        <v>1</v>
      </c>
      <c r="GX43" s="98">
        <f t="shared" si="104"/>
        <v>1</v>
      </c>
      <c r="GY43" s="98">
        <f t="shared" si="105"/>
        <v>1</v>
      </c>
      <c r="GZ43" s="98">
        <f t="shared" si="106"/>
        <v>1</v>
      </c>
      <c r="HA43" s="98">
        <f t="shared" si="107"/>
        <v>1</v>
      </c>
      <c r="HB43" s="98">
        <f t="shared" si="108"/>
        <v>1</v>
      </c>
      <c r="HC43" s="98">
        <f t="shared" si="109"/>
        <v>1</v>
      </c>
      <c r="HD43" s="98">
        <f t="shared" si="110"/>
        <v>1</v>
      </c>
      <c r="HE43" s="98">
        <f t="shared" si="111"/>
        <v>1</v>
      </c>
      <c r="HF43" s="98">
        <f t="shared" si="112"/>
        <v>2</v>
      </c>
      <c r="HG43" s="98">
        <f t="shared" si="113"/>
        <v>1</v>
      </c>
      <c r="HH43" s="98">
        <f t="shared" si="114"/>
        <v>1</v>
      </c>
      <c r="HI43" s="98">
        <f t="shared" si="115"/>
        <v>1</v>
      </c>
      <c r="HJ43" s="98">
        <f t="shared" si="116"/>
        <v>2</v>
      </c>
      <c r="HK43" s="98">
        <f t="shared" si="117"/>
        <v>1</v>
      </c>
      <c r="HL43" s="98">
        <f t="shared" si="118"/>
        <v>1</v>
      </c>
      <c r="HM43" s="98">
        <f t="shared" si="119"/>
        <v>1</v>
      </c>
      <c r="HN43" s="98">
        <f t="shared" si="120"/>
        <v>1</v>
      </c>
      <c r="HO43" s="98">
        <f t="shared" si="121"/>
        <v>1</v>
      </c>
      <c r="HP43" s="136" t="str">
        <f t="shared" si="122"/>
        <v>รพศ.</v>
      </c>
      <c r="HQ43" s="98">
        <f t="shared" si="123"/>
        <v>20</v>
      </c>
      <c r="HR43" s="98">
        <f t="shared" si="124"/>
        <v>0</v>
      </c>
      <c r="HS43" s="98">
        <f t="shared" si="125"/>
        <v>30</v>
      </c>
      <c r="HT43" s="98">
        <f t="shared" si="126"/>
        <v>1</v>
      </c>
      <c r="HU43" s="98">
        <f t="shared" si="127"/>
        <v>1</v>
      </c>
      <c r="HV43" s="98">
        <f t="shared" si="128"/>
        <v>1</v>
      </c>
      <c r="HW43" s="97">
        <f t="shared" si="129"/>
        <v>0</v>
      </c>
      <c r="HX43" s="97">
        <f t="shared" si="130"/>
        <v>1</v>
      </c>
      <c r="HY43" s="97">
        <f t="shared" si="131"/>
        <v>1</v>
      </c>
      <c r="HZ43" s="137">
        <f t="shared" si="132"/>
        <v>1</v>
      </c>
      <c r="IA43" s="136">
        <v>528</v>
      </c>
      <c r="IB43" s="138" t="str">
        <f t="shared" si="133"/>
        <v>001146900</v>
      </c>
      <c r="IC43" s="138" t="str">
        <f t="shared" si="134"/>
        <v>โรงพยาบาลเลิดสิน</v>
      </c>
    </row>
    <row r="44" spans="1:237">
      <c r="B44" s="94">
        <v>947</v>
      </c>
      <c r="C44" s="141" t="s">
        <v>218</v>
      </c>
      <c r="D44" s="94">
        <v>13</v>
      </c>
      <c r="E44" s="95" t="s">
        <v>219</v>
      </c>
      <c r="F44" s="96" t="s">
        <v>6</v>
      </c>
      <c r="G44" s="96" t="s">
        <v>82</v>
      </c>
      <c r="H44" s="160" t="s">
        <v>84</v>
      </c>
      <c r="I44" s="160" t="s">
        <v>84</v>
      </c>
      <c r="J44" s="160" t="s">
        <v>84</v>
      </c>
      <c r="K44" s="160" t="s">
        <v>84</v>
      </c>
      <c r="L44" s="107">
        <v>43373</v>
      </c>
      <c r="M44" s="108">
        <f t="shared" si="57"/>
        <v>44104</v>
      </c>
      <c r="N44" s="156">
        <v>1</v>
      </c>
      <c r="O44" s="156">
        <v>1</v>
      </c>
      <c r="P44" s="156">
        <v>1</v>
      </c>
      <c r="Q44" s="156">
        <v>1</v>
      </c>
      <c r="R44" s="156">
        <v>1</v>
      </c>
      <c r="S44" s="157">
        <v>1</v>
      </c>
      <c r="T44" s="157">
        <v>1</v>
      </c>
      <c r="U44" s="157">
        <v>1</v>
      </c>
      <c r="V44" s="157">
        <v>1</v>
      </c>
      <c r="W44" s="157">
        <v>1</v>
      </c>
      <c r="X44" s="157">
        <v>1</v>
      </c>
      <c r="Y44" s="157">
        <v>1</v>
      </c>
      <c r="Z44" s="157">
        <v>1</v>
      </c>
      <c r="AA44" s="157">
        <v>1</v>
      </c>
      <c r="AB44" s="157">
        <v>1</v>
      </c>
      <c r="AC44" s="157">
        <v>1</v>
      </c>
      <c r="AD44" s="157">
        <v>1</v>
      </c>
      <c r="AE44" s="157">
        <v>1</v>
      </c>
      <c r="AF44" s="157">
        <v>1</v>
      </c>
      <c r="AG44" s="157">
        <v>1</v>
      </c>
      <c r="AH44" s="157">
        <v>1</v>
      </c>
      <c r="AI44" s="157">
        <v>1</v>
      </c>
      <c r="AJ44" s="157">
        <v>1</v>
      </c>
      <c r="AK44" s="157">
        <v>1</v>
      </c>
      <c r="AL44" s="157">
        <v>1</v>
      </c>
      <c r="AM44" s="157">
        <v>1</v>
      </c>
      <c r="AN44" s="157">
        <v>1</v>
      </c>
      <c r="AO44" s="157">
        <v>1</v>
      </c>
      <c r="AP44" s="157">
        <v>1</v>
      </c>
      <c r="AQ44" s="157">
        <v>1</v>
      </c>
      <c r="AR44" s="157">
        <v>1</v>
      </c>
      <c r="AS44" s="157">
        <v>1</v>
      </c>
      <c r="AT44" s="157">
        <v>1</v>
      </c>
      <c r="AU44" s="157">
        <v>1</v>
      </c>
      <c r="AV44" s="157">
        <v>1</v>
      </c>
      <c r="AW44" s="157">
        <v>1</v>
      </c>
      <c r="AX44" s="157">
        <v>1</v>
      </c>
      <c r="AY44" s="157">
        <v>1</v>
      </c>
      <c r="AZ44" s="157">
        <v>1</v>
      </c>
      <c r="BA44" s="157">
        <v>1</v>
      </c>
      <c r="BB44" s="157">
        <v>1</v>
      </c>
      <c r="BC44" s="157">
        <v>1</v>
      </c>
      <c r="BD44" s="157">
        <v>1</v>
      </c>
      <c r="BE44" s="157">
        <v>1</v>
      </c>
      <c r="BF44" s="157">
        <v>1</v>
      </c>
      <c r="BG44" s="157">
        <v>1</v>
      </c>
      <c r="BH44" s="157">
        <v>1</v>
      </c>
      <c r="BI44" s="157">
        <v>1</v>
      </c>
      <c r="BJ44" s="157">
        <v>1</v>
      </c>
      <c r="BK44" s="157">
        <v>1</v>
      </c>
      <c r="BL44" s="157">
        <v>1</v>
      </c>
      <c r="BM44" s="157">
        <v>1</v>
      </c>
      <c r="BN44" s="157">
        <v>1</v>
      </c>
      <c r="BO44" s="157">
        <v>1</v>
      </c>
      <c r="BP44" s="157">
        <v>1</v>
      </c>
      <c r="BQ44" s="157">
        <v>1</v>
      </c>
      <c r="BR44" s="157">
        <v>1</v>
      </c>
      <c r="BS44" s="157">
        <v>1</v>
      </c>
      <c r="BT44" s="157">
        <v>1</v>
      </c>
      <c r="BU44" s="157">
        <v>1</v>
      </c>
      <c r="BV44" s="157">
        <v>1</v>
      </c>
      <c r="BW44" s="157">
        <v>1</v>
      </c>
      <c r="BX44" s="157">
        <v>1</v>
      </c>
      <c r="BY44" s="157">
        <v>1</v>
      </c>
      <c r="BZ44" s="157">
        <v>1</v>
      </c>
      <c r="CA44" s="157">
        <v>1</v>
      </c>
      <c r="CB44" s="157">
        <v>1</v>
      </c>
      <c r="CC44" s="157">
        <v>1</v>
      </c>
      <c r="CD44" s="157">
        <v>1</v>
      </c>
      <c r="CE44" s="157">
        <v>1</v>
      </c>
      <c r="CF44" s="157">
        <v>1</v>
      </c>
      <c r="CG44" s="157">
        <v>1</v>
      </c>
      <c r="CH44" s="157">
        <v>1</v>
      </c>
      <c r="CI44" s="157">
        <v>1</v>
      </c>
      <c r="CJ44" s="157">
        <v>1</v>
      </c>
      <c r="CK44" s="157">
        <v>1</v>
      </c>
      <c r="CL44" s="157">
        <v>1</v>
      </c>
      <c r="CM44" s="157">
        <v>1</v>
      </c>
      <c r="CN44" s="157">
        <v>1</v>
      </c>
      <c r="CO44" s="157">
        <v>1</v>
      </c>
      <c r="CP44" s="157">
        <v>1</v>
      </c>
      <c r="CQ44" s="157">
        <v>1</v>
      </c>
      <c r="CR44" s="157">
        <v>1</v>
      </c>
      <c r="CS44" s="157">
        <v>1</v>
      </c>
      <c r="CT44" s="157">
        <v>1</v>
      </c>
      <c r="CU44" s="157">
        <v>1</v>
      </c>
      <c r="CV44" s="157">
        <v>1</v>
      </c>
      <c r="CW44" s="157">
        <v>1</v>
      </c>
      <c r="CX44" s="157">
        <v>1</v>
      </c>
      <c r="CY44" s="157">
        <v>1</v>
      </c>
      <c r="CZ44" s="157">
        <v>1</v>
      </c>
      <c r="DA44" s="157">
        <v>1</v>
      </c>
      <c r="DB44" s="157">
        <v>1</v>
      </c>
      <c r="DC44" s="157">
        <v>1</v>
      </c>
      <c r="DD44" s="157">
        <v>1</v>
      </c>
      <c r="DE44" s="157">
        <v>1</v>
      </c>
      <c r="DF44" s="157">
        <v>1</v>
      </c>
      <c r="DG44" s="157">
        <v>1</v>
      </c>
      <c r="DH44" s="157">
        <v>1</v>
      </c>
      <c r="DI44" s="157">
        <v>1</v>
      </c>
      <c r="DJ44" s="157">
        <v>1</v>
      </c>
      <c r="DK44" s="157">
        <v>1</v>
      </c>
      <c r="DL44" s="157">
        <v>1</v>
      </c>
      <c r="DM44" s="157">
        <v>1</v>
      </c>
      <c r="DN44" s="157">
        <v>1</v>
      </c>
      <c r="DO44" s="157">
        <v>1</v>
      </c>
      <c r="DP44" s="157">
        <v>1</v>
      </c>
      <c r="DQ44" s="157">
        <v>1</v>
      </c>
      <c r="DR44" s="157">
        <v>1</v>
      </c>
      <c r="DS44" s="157">
        <v>1</v>
      </c>
      <c r="DT44" s="157">
        <v>1</v>
      </c>
      <c r="DU44" s="157">
        <v>1</v>
      </c>
      <c r="DV44" s="157">
        <v>1</v>
      </c>
      <c r="DW44" s="157">
        <v>1</v>
      </c>
      <c r="DX44" s="157">
        <v>1</v>
      </c>
      <c r="DY44" s="157">
        <v>1</v>
      </c>
      <c r="DZ44" s="157">
        <v>1</v>
      </c>
      <c r="EA44" s="157">
        <v>1</v>
      </c>
      <c r="EB44" s="157">
        <v>1</v>
      </c>
      <c r="EC44" s="157">
        <v>1</v>
      </c>
      <c r="ED44" s="157">
        <v>1</v>
      </c>
      <c r="EE44" s="158">
        <v>1</v>
      </c>
      <c r="EF44" s="158">
        <v>1</v>
      </c>
      <c r="EG44" s="158">
        <v>1</v>
      </c>
      <c r="EH44" s="158">
        <v>1</v>
      </c>
      <c r="EI44" s="158">
        <v>1</v>
      </c>
      <c r="EJ44" s="158">
        <v>1</v>
      </c>
      <c r="EK44" s="158">
        <v>1</v>
      </c>
      <c r="EL44" s="158">
        <v>1</v>
      </c>
      <c r="EM44" s="158">
        <v>1</v>
      </c>
      <c r="EN44" s="158">
        <v>1</v>
      </c>
      <c r="EO44" s="158">
        <v>1</v>
      </c>
      <c r="EP44" s="158">
        <v>1</v>
      </c>
      <c r="EQ44" s="158">
        <v>1</v>
      </c>
      <c r="ER44" s="158">
        <v>1</v>
      </c>
      <c r="ES44" s="158">
        <v>1</v>
      </c>
      <c r="ET44" s="158">
        <v>1</v>
      </c>
      <c r="EU44" s="156">
        <v>0</v>
      </c>
      <c r="EV44" s="159">
        <v>0</v>
      </c>
      <c r="EW44" s="144">
        <v>0</v>
      </c>
      <c r="EX44" s="144">
        <v>0</v>
      </c>
      <c r="EY44" s="144">
        <v>0</v>
      </c>
      <c r="EZ44" s="144">
        <v>0</v>
      </c>
      <c r="FA44" s="144">
        <v>0</v>
      </c>
      <c r="FB44" s="144">
        <v>0</v>
      </c>
      <c r="FC44" s="88">
        <v>0</v>
      </c>
      <c r="FD44" s="110" t="str">
        <f t="shared" si="58"/>
        <v>ดี</v>
      </c>
      <c r="FE44" s="98">
        <f t="shared" si="59"/>
        <v>1</v>
      </c>
      <c r="FF44" s="98">
        <f t="shared" si="60"/>
        <v>1</v>
      </c>
      <c r="FG44" s="98">
        <f t="shared" si="61"/>
        <v>1</v>
      </c>
      <c r="FH44" s="98">
        <f t="shared" si="62"/>
        <v>1</v>
      </c>
      <c r="FI44" s="98">
        <f t="shared" si="63"/>
        <v>1</v>
      </c>
      <c r="FJ44" s="98">
        <f t="shared" si="64"/>
        <v>1</v>
      </c>
      <c r="FK44" s="98">
        <f t="shared" si="65"/>
        <v>1</v>
      </c>
      <c r="FL44" s="98">
        <f t="shared" si="66"/>
        <v>1</v>
      </c>
      <c r="FM44" s="98">
        <f t="shared" si="67"/>
        <v>1</v>
      </c>
      <c r="FN44" s="98">
        <f t="shared" si="68"/>
        <v>1</v>
      </c>
      <c r="FO44" s="98">
        <f t="shared" si="69"/>
        <v>1</v>
      </c>
      <c r="FP44" s="98">
        <f t="shared" si="70"/>
        <v>1</v>
      </c>
      <c r="FQ44" s="98">
        <f t="shared" si="71"/>
        <v>0</v>
      </c>
      <c r="FR44" s="98">
        <f t="shared" si="72"/>
        <v>0</v>
      </c>
      <c r="FS44" s="98">
        <f t="shared" si="73"/>
        <v>0</v>
      </c>
      <c r="FT44" s="98">
        <f t="shared" si="74"/>
        <v>0</v>
      </c>
      <c r="FU44" s="98" t="str">
        <f t="shared" si="75"/>
        <v>ดี</v>
      </c>
      <c r="FV44" s="98">
        <f t="shared" si="76"/>
        <v>2</v>
      </c>
      <c r="FW44" s="98">
        <f t="shared" si="77"/>
        <v>0</v>
      </c>
      <c r="FX44" s="98">
        <f t="shared" si="78"/>
        <v>2</v>
      </c>
      <c r="FY44" s="98">
        <f t="shared" si="79"/>
        <v>0</v>
      </c>
      <c r="FZ44" s="98">
        <f t="shared" si="80"/>
        <v>2</v>
      </c>
      <c r="GA44" s="98">
        <f t="shared" si="81"/>
        <v>1</v>
      </c>
      <c r="GB44" s="98">
        <f t="shared" si="82"/>
        <v>10</v>
      </c>
      <c r="GC44" s="98">
        <f t="shared" si="83"/>
        <v>2</v>
      </c>
      <c r="GD44" s="98">
        <f t="shared" si="84"/>
        <v>12</v>
      </c>
      <c r="GE44" s="98">
        <f t="shared" si="85"/>
        <v>1</v>
      </c>
      <c r="GF44" s="98">
        <f t="shared" si="86"/>
        <v>1</v>
      </c>
      <c r="GG44" s="98">
        <f t="shared" si="87"/>
        <v>1</v>
      </c>
      <c r="GH44" s="98">
        <f t="shared" si="88"/>
        <v>0</v>
      </c>
      <c r="GI44" s="98">
        <f t="shared" si="89"/>
        <v>12</v>
      </c>
      <c r="GJ44" s="98">
        <f t="shared" si="90"/>
        <v>0</v>
      </c>
      <c r="GK44" s="98">
        <f t="shared" si="91"/>
        <v>0</v>
      </c>
      <c r="GL44" s="98">
        <f t="shared" si="92"/>
        <v>0</v>
      </c>
      <c r="GM44" s="98">
        <f t="shared" si="93"/>
        <v>0</v>
      </c>
      <c r="GN44" s="98">
        <f t="shared" si="94"/>
        <v>12</v>
      </c>
      <c r="GO44" s="98">
        <f t="shared" si="95"/>
        <v>0</v>
      </c>
      <c r="GP44" s="98">
        <f t="shared" si="96"/>
        <v>0</v>
      </c>
      <c r="GQ44" s="98">
        <f t="shared" si="97"/>
        <v>0</v>
      </c>
      <c r="GR44" s="98">
        <f t="shared" si="98"/>
        <v>1</v>
      </c>
      <c r="GS44" s="98">
        <f t="shared" si="99"/>
        <v>1</v>
      </c>
      <c r="GT44" s="98">
        <f t="shared" si="100"/>
        <v>1</v>
      </c>
      <c r="GU44" s="98">
        <f t="shared" si="101"/>
        <v>1</v>
      </c>
      <c r="GV44" s="98">
        <f t="shared" si="102"/>
        <v>1</v>
      </c>
      <c r="GW44" s="98">
        <f t="shared" si="103"/>
        <v>1</v>
      </c>
      <c r="GX44" s="98">
        <f t="shared" si="104"/>
        <v>1</v>
      </c>
      <c r="GY44" s="98">
        <f t="shared" si="105"/>
        <v>1</v>
      </c>
      <c r="GZ44" s="98">
        <f t="shared" si="106"/>
        <v>1</v>
      </c>
      <c r="HA44" s="98">
        <f t="shared" si="107"/>
        <v>1</v>
      </c>
      <c r="HB44" s="98">
        <f t="shared" si="108"/>
        <v>1</v>
      </c>
      <c r="HC44" s="98">
        <f t="shared" si="109"/>
        <v>1</v>
      </c>
      <c r="HD44" s="98">
        <f t="shared" si="110"/>
        <v>1</v>
      </c>
      <c r="HE44" s="98">
        <f t="shared" si="111"/>
        <v>1</v>
      </c>
      <c r="HF44" s="98">
        <f t="shared" si="112"/>
        <v>2</v>
      </c>
      <c r="HG44" s="98">
        <f t="shared" si="113"/>
        <v>1</v>
      </c>
      <c r="HH44" s="98">
        <f t="shared" si="114"/>
        <v>1</v>
      </c>
      <c r="HI44" s="98">
        <f t="shared" si="115"/>
        <v>1</v>
      </c>
      <c r="HJ44" s="98">
        <f t="shared" si="116"/>
        <v>2</v>
      </c>
      <c r="HK44" s="98">
        <f t="shared" si="117"/>
        <v>1</v>
      </c>
      <c r="HL44" s="98">
        <f t="shared" si="118"/>
        <v>1</v>
      </c>
      <c r="HM44" s="98">
        <f t="shared" si="119"/>
        <v>1</v>
      </c>
      <c r="HN44" s="98">
        <f t="shared" si="120"/>
        <v>1</v>
      </c>
      <c r="HO44" s="98">
        <f t="shared" si="121"/>
        <v>1</v>
      </c>
      <c r="HP44" s="136" t="str">
        <f t="shared" si="122"/>
        <v>รพศ.</v>
      </c>
      <c r="HQ44" s="98">
        <f t="shared" si="123"/>
        <v>20</v>
      </c>
      <c r="HR44" s="98">
        <f t="shared" si="124"/>
        <v>0</v>
      </c>
      <c r="HS44" s="98">
        <f t="shared" si="125"/>
        <v>30</v>
      </c>
      <c r="HT44" s="98">
        <f t="shared" si="126"/>
        <v>1</v>
      </c>
      <c r="HU44" s="98">
        <f t="shared" si="127"/>
        <v>1</v>
      </c>
      <c r="HV44" s="98">
        <f t="shared" si="128"/>
        <v>1</v>
      </c>
      <c r="HW44" s="97">
        <f t="shared" si="129"/>
        <v>0</v>
      </c>
      <c r="HX44" s="97">
        <f t="shared" si="130"/>
        <v>1</v>
      </c>
      <c r="HY44" s="97">
        <f t="shared" si="131"/>
        <v>1</v>
      </c>
      <c r="HZ44" s="137">
        <f t="shared" si="132"/>
        <v>1</v>
      </c>
      <c r="IA44" s="136">
        <v>937</v>
      </c>
      <c r="IB44" s="138" t="str">
        <f t="shared" si="133"/>
        <v>001147100</v>
      </c>
      <c r="IC44" s="138" t="str">
        <f t="shared" si="134"/>
        <v>โรงพยาบาลสงฆ์</v>
      </c>
    </row>
    <row r="45" spans="1:237" ht="42">
      <c r="B45" s="94">
        <v>948</v>
      </c>
      <c r="C45" s="141" t="s">
        <v>220</v>
      </c>
      <c r="D45" s="94">
        <v>13</v>
      </c>
      <c r="E45" s="95" t="s">
        <v>221</v>
      </c>
      <c r="F45" s="96" t="s">
        <v>6</v>
      </c>
      <c r="G45" s="96" t="s">
        <v>82</v>
      </c>
      <c r="H45" s="160" t="s">
        <v>84</v>
      </c>
      <c r="I45" s="160" t="s">
        <v>84</v>
      </c>
      <c r="J45" s="160" t="s">
        <v>84</v>
      </c>
      <c r="K45" s="160" t="s">
        <v>84</v>
      </c>
      <c r="L45" s="107">
        <v>43008</v>
      </c>
      <c r="M45" s="108">
        <f t="shared" si="57"/>
        <v>43738</v>
      </c>
      <c r="N45" s="156">
        <v>1</v>
      </c>
      <c r="O45" s="156">
        <v>1</v>
      </c>
      <c r="P45" s="156">
        <v>1</v>
      </c>
      <c r="Q45" s="156">
        <v>1</v>
      </c>
      <c r="R45" s="156">
        <v>1</v>
      </c>
      <c r="S45" s="157">
        <v>1</v>
      </c>
      <c r="T45" s="157">
        <v>1</v>
      </c>
      <c r="U45" s="157">
        <v>1</v>
      </c>
      <c r="V45" s="157">
        <v>1</v>
      </c>
      <c r="W45" s="157">
        <v>1</v>
      </c>
      <c r="X45" s="157">
        <v>1</v>
      </c>
      <c r="Y45" s="157">
        <v>1</v>
      </c>
      <c r="Z45" s="157">
        <v>1</v>
      </c>
      <c r="AA45" s="157">
        <v>1</v>
      </c>
      <c r="AB45" s="157">
        <v>1</v>
      </c>
      <c r="AC45" s="157">
        <v>1</v>
      </c>
      <c r="AD45" s="157">
        <v>1</v>
      </c>
      <c r="AE45" s="157">
        <v>1</v>
      </c>
      <c r="AF45" s="157">
        <v>1</v>
      </c>
      <c r="AG45" s="157">
        <v>1</v>
      </c>
      <c r="AH45" s="157">
        <v>1</v>
      </c>
      <c r="AI45" s="157">
        <v>1</v>
      </c>
      <c r="AJ45" s="157">
        <v>1</v>
      </c>
      <c r="AK45" s="157">
        <v>1</v>
      </c>
      <c r="AL45" s="157">
        <v>1</v>
      </c>
      <c r="AM45" s="157">
        <v>1</v>
      </c>
      <c r="AN45" s="157">
        <v>1</v>
      </c>
      <c r="AO45" s="157">
        <v>1</v>
      </c>
      <c r="AP45" s="157">
        <v>1</v>
      </c>
      <c r="AQ45" s="157">
        <v>1</v>
      </c>
      <c r="AR45" s="157">
        <v>1</v>
      </c>
      <c r="AS45" s="157">
        <v>1</v>
      </c>
      <c r="AT45" s="157">
        <v>1</v>
      </c>
      <c r="AU45" s="157">
        <v>1</v>
      </c>
      <c r="AV45" s="157">
        <v>1</v>
      </c>
      <c r="AW45" s="157">
        <v>1</v>
      </c>
      <c r="AX45" s="157">
        <v>1</v>
      </c>
      <c r="AY45" s="157">
        <v>1</v>
      </c>
      <c r="AZ45" s="157">
        <v>1</v>
      </c>
      <c r="BA45" s="157">
        <v>1</v>
      </c>
      <c r="BB45" s="157">
        <v>1</v>
      </c>
      <c r="BC45" s="157">
        <v>1</v>
      </c>
      <c r="BD45" s="157">
        <v>1</v>
      </c>
      <c r="BE45" s="157">
        <v>1</v>
      </c>
      <c r="BF45" s="157">
        <v>1</v>
      </c>
      <c r="BG45" s="157">
        <v>1</v>
      </c>
      <c r="BH45" s="157">
        <v>1</v>
      </c>
      <c r="BI45" s="157">
        <v>1</v>
      </c>
      <c r="BJ45" s="157">
        <v>1</v>
      </c>
      <c r="BK45" s="157">
        <v>1</v>
      </c>
      <c r="BL45" s="157">
        <v>1</v>
      </c>
      <c r="BM45" s="157">
        <v>1</v>
      </c>
      <c r="BN45" s="157">
        <v>1</v>
      </c>
      <c r="BO45" s="157">
        <v>1</v>
      </c>
      <c r="BP45" s="157">
        <v>1</v>
      </c>
      <c r="BQ45" s="157">
        <v>1</v>
      </c>
      <c r="BR45" s="157">
        <v>1</v>
      </c>
      <c r="BS45" s="157">
        <v>1</v>
      </c>
      <c r="BT45" s="157">
        <v>1</v>
      </c>
      <c r="BU45" s="157">
        <v>1</v>
      </c>
      <c r="BV45" s="157">
        <v>1</v>
      </c>
      <c r="BW45" s="157">
        <v>1</v>
      </c>
      <c r="BX45" s="157">
        <v>1</v>
      </c>
      <c r="BY45" s="157">
        <v>1</v>
      </c>
      <c r="BZ45" s="157">
        <v>1</v>
      </c>
      <c r="CA45" s="157">
        <v>1</v>
      </c>
      <c r="CB45" s="157">
        <v>1</v>
      </c>
      <c r="CC45" s="157">
        <v>1</v>
      </c>
      <c r="CD45" s="157">
        <v>1</v>
      </c>
      <c r="CE45" s="157">
        <v>1</v>
      </c>
      <c r="CF45" s="157">
        <v>1</v>
      </c>
      <c r="CG45" s="157">
        <v>1</v>
      </c>
      <c r="CH45" s="157">
        <v>1</v>
      </c>
      <c r="CI45" s="157">
        <v>1</v>
      </c>
      <c r="CJ45" s="157">
        <v>1</v>
      </c>
      <c r="CK45" s="157">
        <v>1</v>
      </c>
      <c r="CL45" s="157">
        <v>1</v>
      </c>
      <c r="CM45" s="157">
        <v>1</v>
      </c>
      <c r="CN45" s="157">
        <v>1</v>
      </c>
      <c r="CO45" s="157">
        <v>1</v>
      </c>
      <c r="CP45" s="157">
        <v>1</v>
      </c>
      <c r="CQ45" s="157">
        <v>1</v>
      </c>
      <c r="CR45" s="157">
        <v>1</v>
      </c>
      <c r="CS45" s="157">
        <v>1</v>
      </c>
      <c r="CT45" s="157">
        <v>1</v>
      </c>
      <c r="CU45" s="157">
        <v>1</v>
      </c>
      <c r="CV45" s="157">
        <v>1</v>
      </c>
      <c r="CW45" s="157">
        <v>1</v>
      </c>
      <c r="CX45" s="157">
        <v>1</v>
      </c>
      <c r="CY45" s="157">
        <v>1</v>
      </c>
      <c r="CZ45" s="157">
        <v>1</v>
      </c>
      <c r="DA45" s="157">
        <v>1</v>
      </c>
      <c r="DB45" s="157">
        <v>1</v>
      </c>
      <c r="DC45" s="157">
        <v>1</v>
      </c>
      <c r="DD45" s="157">
        <v>1</v>
      </c>
      <c r="DE45" s="157">
        <v>1</v>
      </c>
      <c r="DF45" s="157">
        <v>1</v>
      </c>
      <c r="DG45" s="157">
        <v>1</v>
      </c>
      <c r="DH45" s="157">
        <v>1</v>
      </c>
      <c r="DI45" s="157">
        <v>1</v>
      </c>
      <c r="DJ45" s="157">
        <v>1</v>
      </c>
      <c r="DK45" s="157">
        <v>1</v>
      </c>
      <c r="DL45" s="157">
        <v>1</v>
      </c>
      <c r="DM45" s="157">
        <v>1</v>
      </c>
      <c r="DN45" s="157">
        <v>1</v>
      </c>
      <c r="DO45" s="157">
        <v>1</v>
      </c>
      <c r="DP45" s="157">
        <v>1</v>
      </c>
      <c r="DQ45" s="157">
        <v>1</v>
      </c>
      <c r="DR45" s="157">
        <v>1</v>
      </c>
      <c r="DS45" s="157">
        <v>1</v>
      </c>
      <c r="DT45" s="157">
        <v>1</v>
      </c>
      <c r="DU45" s="157">
        <v>1</v>
      </c>
      <c r="DV45" s="157">
        <v>1</v>
      </c>
      <c r="DW45" s="157">
        <v>1</v>
      </c>
      <c r="DX45" s="157">
        <v>1</v>
      </c>
      <c r="DY45" s="157">
        <v>1</v>
      </c>
      <c r="DZ45" s="157">
        <v>1</v>
      </c>
      <c r="EA45" s="157">
        <v>1</v>
      </c>
      <c r="EB45" s="157">
        <v>1</v>
      </c>
      <c r="EC45" s="157">
        <v>1</v>
      </c>
      <c r="ED45" s="157">
        <v>1</v>
      </c>
      <c r="EE45" s="158">
        <v>1</v>
      </c>
      <c r="EF45" s="158">
        <v>1</v>
      </c>
      <c r="EG45" s="158">
        <v>1</v>
      </c>
      <c r="EH45" s="158">
        <v>1</v>
      </c>
      <c r="EI45" s="158">
        <v>1</v>
      </c>
      <c r="EJ45" s="158">
        <v>1</v>
      </c>
      <c r="EK45" s="158">
        <v>1</v>
      </c>
      <c r="EL45" s="158">
        <v>1</v>
      </c>
      <c r="EM45" s="158">
        <v>1</v>
      </c>
      <c r="EN45" s="158">
        <v>1</v>
      </c>
      <c r="EO45" s="158">
        <v>1</v>
      </c>
      <c r="EP45" s="158">
        <v>1</v>
      </c>
      <c r="EQ45" s="158">
        <v>1</v>
      </c>
      <c r="ER45" s="158">
        <v>1</v>
      </c>
      <c r="ES45" s="158">
        <v>1</v>
      </c>
      <c r="ET45" s="158">
        <v>1</v>
      </c>
      <c r="EU45" s="156">
        <v>0</v>
      </c>
      <c r="EV45" s="159">
        <v>0</v>
      </c>
      <c r="EW45" s="144">
        <v>0</v>
      </c>
      <c r="EX45" s="144">
        <v>0</v>
      </c>
      <c r="EY45" s="144">
        <v>0</v>
      </c>
      <c r="EZ45" s="144">
        <v>0</v>
      </c>
      <c r="FA45" s="144">
        <v>0</v>
      </c>
      <c r="FB45" s="144">
        <v>0</v>
      </c>
      <c r="FC45" s="88">
        <v>0</v>
      </c>
      <c r="FD45" s="110" t="str">
        <f t="shared" si="58"/>
        <v>ดี</v>
      </c>
      <c r="FE45" s="98">
        <f t="shared" si="59"/>
        <v>1</v>
      </c>
      <c r="FF45" s="98">
        <f t="shared" si="60"/>
        <v>1</v>
      </c>
      <c r="FG45" s="98">
        <f t="shared" si="61"/>
        <v>1</v>
      </c>
      <c r="FH45" s="98">
        <f t="shared" si="62"/>
        <v>1</v>
      </c>
      <c r="FI45" s="98">
        <f t="shared" si="63"/>
        <v>1</v>
      </c>
      <c r="FJ45" s="98">
        <f t="shared" si="64"/>
        <v>1</v>
      </c>
      <c r="FK45" s="98">
        <f t="shared" si="65"/>
        <v>1</v>
      </c>
      <c r="FL45" s="98">
        <f t="shared" si="66"/>
        <v>1</v>
      </c>
      <c r="FM45" s="98">
        <f t="shared" si="67"/>
        <v>1</v>
      </c>
      <c r="FN45" s="98">
        <f t="shared" si="68"/>
        <v>1</v>
      </c>
      <c r="FO45" s="98">
        <f t="shared" si="69"/>
        <v>1</v>
      </c>
      <c r="FP45" s="98">
        <f t="shared" si="70"/>
        <v>1</v>
      </c>
      <c r="FQ45" s="98">
        <f t="shared" si="71"/>
        <v>0</v>
      </c>
      <c r="FR45" s="98">
        <f t="shared" si="72"/>
        <v>0</v>
      </c>
      <c r="FS45" s="98">
        <f t="shared" si="73"/>
        <v>0</v>
      </c>
      <c r="FT45" s="98">
        <f t="shared" si="74"/>
        <v>0</v>
      </c>
      <c r="FU45" s="98" t="str">
        <f t="shared" si="75"/>
        <v>ดี</v>
      </c>
      <c r="FV45" s="98">
        <f t="shared" si="76"/>
        <v>2</v>
      </c>
      <c r="FW45" s="98">
        <f t="shared" si="77"/>
        <v>0</v>
      </c>
      <c r="FX45" s="98">
        <f t="shared" si="78"/>
        <v>2</v>
      </c>
      <c r="FY45" s="98">
        <f t="shared" si="79"/>
        <v>0</v>
      </c>
      <c r="FZ45" s="98">
        <f t="shared" si="80"/>
        <v>2</v>
      </c>
      <c r="GA45" s="98">
        <f t="shared" si="81"/>
        <v>1</v>
      </c>
      <c r="GB45" s="98">
        <f t="shared" si="82"/>
        <v>10</v>
      </c>
      <c r="GC45" s="98">
        <f t="shared" si="83"/>
        <v>2</v>
      </c>
      <c r="GD45" s="98">
        <f t="shared" si="84"/>
        <v>12</v>
      </c>
      <c r="GE45" s="98">
        <f t="shared" si="85"/>
        <v>1</v>
      </c>
      <c r="GF45" s="98">
        <f t="shared" si="86"/>
        <v>1</v>
      </c>
      <c r="GG45" s="98">
        <f t="shared" si="87"/>
        <v>1</v>
      </c>
      <c r="GH45" s="98">
        <f t="shared" si="88"/>
        <v>0</v>
      </c>
      <c r="GI45" s="98">
        <f t="shared" si="89"/>
        <v>12</v>
      </c>
      <c r="GJ45" s="98">
        <f t="shared" si="90"/>
        <v>0</v>
      </c>
      <c r="GK45" s="98">
        <f t="shared" si="91"/>
        <v>0</v>
      </c>
      <c r="GL45" s="98">
        <f t="shared" si="92"/>
        <v>0</v>
      </c>
      <c r="GM45" s="98">
        <f t="shared" si="93"/>
        <v>0</v>
      </c>
      <c r="GN45" s="98">
        <f t="shared" si="94"/>
        <v>12</v>
      </c>
      <c r="GO45" s="98">
        <f t="shared" si="95"/>
        <v>0</v>
      </c>
      <c r="GP45" s="98">
        <f t="shared" si="96"/>
        <v>0</v>
      </c>
      <c r="GQ45" s="98">
        <f t="shared" si="97"/>
        <v>0</v>
      </c>
      <c r="GR45" s="98">
        <f t="shared" si="98"/>
        <v>1</v>
      </c>
      <c r="GS45" s="98">
        <f t="shared" si="99"/>
        <v>1</v>
      </c>
      <c r="GT45" s="98">
        <f t="shared" si="100"/>
        <v>1</v>
      </c>
      <c r="GU45" s="98">
        <f t="shared" si="101"/>
        <v>1</v>
      </c>
      <c r="GV45" s="98">
        <f t="shared" si="102"/>
        <v>1</v>
      </c>
      <c r="GW45" s="98">
        <f t="shared" si="103"/>
        <v>1</v>
      </c>
      <c r="GX45" s="98">
        <f t="shared" si="104"/>
        <v>1</v>
      </c>
      <c r="GY45" s="98">
        <f t="shared" si="105"/>
        <v>1</v>
      </c>
      <c r="GZ45" s="98">
        <f t="shared" si="106"/>
        <v>1</v>
      </c>
      <c r="HA45" s="98">
        <f t="shared" si="107"/>
        <v>1</v>
      </c>
      <c r="HB45" s="98">
        <f t="shared" si="108"/>
        <v>1</v>
      </c>
      <c r="HC45" s="98">
        <f t="shared" si="109"/>
        <v>1</v>
      </c>
      <c r="HD45" s="98">
        <f t="shared" si="110"/>
        <v>1</v>
      </c>
      <c r="HE45" s="98">
        <f t="shared" si="111"/>
        <v>1</v>
      </c>
      <c r="HF45" s="98">
        <f t="shared" si="112"/>
        <v>2</v>
      </c>
      <c r="HG45" s="98">
        <f t="shared" si="113"/>
        <v>1</v>
      </c>
      <c r="HH45" s="98">
        <f t="shared" si="114"/>
        <v>1</v>
      </c>
      <c r="HI45" s="98">
        <f t="shared" si="115"/>
        <v>1</v>
      </c>
      <c r="HJ45" s="98">
        <f t="shared" si="116"/>
        <v>2</v>
      </c>
      <c r="HK45" s="98">
        <f t="shared" si="117"/>
        <v>1</v>
      </c>
      <c r="HL45" s="98">
        <f t="shared" si="118"/>
        <v>1</v>
      </c>
      <c r="HM45" s="98">
        <f t="shared" si="119"/>
        <v>1</v>
      </c>
      <c r="HN45" s="98">
        <f t="shared" si="120"/>
        <v>1</v>
      </c>
      <c r="HO45" s="98">
        <f t="shared" si="121"/>
        <v>1</v>
      </c>
      <c r="HP45" s="136" t="str">
        <f t="shared" si="122"/>
        <v>รพช.</v>
      </c>
      <c r="HQ45" s="98">
        <f t="shared" si="123"/>
        <v>20</v>
      </c>
      <c r="HR45" s="98">
        <f t="shared" si="124"/>
        <v>1</v>
      </c>
      <c r="HS45" s="98">
        <f t="shared" si="125"/>
        <v>30</v>
      </c>
      <c r="HT45" s="98">
        <f t="shared" si="126"/>
        <v>0</v>
      </c>
      <c r="HU45" s="98">
        <f t="shared" si="127"/>
        <v>1</v>
      </c>
      <c r="HV45" s="98">
        <f t="shared" si="128"/>
        <v>1</v>
      </c>
      <c r="HW45" s="97">
        <f t="shared" si="129"/>
        <v>1</v>
      </c>
      <c r="HX45" s="97">
        <f t="shared" si="130"/>
        <v>0</v>
      </c>
      <c r="HY45" s="97">
        <f t="shared" si="131"/>
        <v>1</v>
      </c>
      <c r="HZ45" s="137">
        <f t="shared" si="132"/>
        <v>1</v>
      </c>
      <c r="IA45" s="136">
        <v>50</v>
      </c>
      <c r="IB45" s="138" t="str">
        <f t="shared" si="133"/>
        <v>001224300</v>
      </c>
      <c r="IC45" s="138" t="str">
        <f t="shared" si="134"/>
        <v>โรงพยาบาลส่งเสริมสุขภาพ ศูนย์อนามัยที่ 13</v>
      </c>
    </row>
    <row r="46" spans="1:237" ht="42">
      <c r="B46" s="94">
        <v>949</v>
      </c>
      <c r="C46" s="141" t="s">
        <v>222</v>
      </c>
      <c r="D46" s="94">
        <v>13</v>
      </c>
      <c r="E46" s="95" t="s">
        <v>223</v>
      </c>
      <c r="F46" s="96" t="s">
        <v>6</v>
      </c>
      <c r="G46" s="96" t="s">
        <v>82</v>
      </c>
      <c r="H46" s="160" t="s">
        <v>84</v>
      </c>
      <c r="I46" s="160" t="s">
        <v>84</v>
      </c>
      <c r="J46" s="160" t="s">
        <v>84</v>
      </c>
      <c r="K46" s="160" t="s">
        <v>84</v>
      </c>
      <c r="L46" s="107">
        <v>43008</v>
      </c>
      <c r="M46" s="108">
        <f t="shared" si="57"/>
        <v>43738</v>
      </c>
      <c r="N46" s="156">
        <v>1</v>
      </c>
      <c r="O46" s="156">
        <v>1</v>
      </c>
      <c r="P46" s="156">
        <v>1</v>
      </c>
      <c r="Q46" s="156">
        <v>1</v>
      </c>
      <c r="R46" s="156">
        <v>1</v>
      </c>
      <c r="S46" s="157">
        <v>1</v>
      </c>
      <c r="T46" s="157">
        <v>1</v>
      </c>
      <c r="U46" s="157">
        <v>1</v>
      </c>
      <c r="V46" s="157">
        <v>1</v>
      </c>
      <c r="W46" s="157">
        <v>1</v>
      </c>
      <c r="X46" s="157">
        <v>1</v>
      </c>
      <c r="Y46" s="157">
        <v>1</v>
      </c>
      <c r="Z46" s="157">
        <v>1</v>
      </c>
      <c r="AA46" s="157">
        <v>1</v>
      </c>
      <c r="AB46" s="157">
        <v>1</v>
      </c>
      <c r="AC46" s="157">
        <v>1</v>
      </c>
      <c r="AD46" s="157">
        <v>1</v>
      </c>
      <c r="AE46" s="157">
        <v>1</v>
      </c>
      <c r="AF46" s="157">
        <v>1</v>
      </c>
      <c r="AG46" s="157">
        <v>1</v>
      </c>
      <c r="AH46" s="157">
        <v>1</v>
      </c>
      <c r="AI46" s="157">
        <v>1</v>
      </c>
      <c r="AJ46" s="157">
        <v>1</v>
      </c>
      <c r="AK46" s="157">
        <v>1</v>
      </c>
      <c r="AL46" s="157">
        <v>1</v>
      </c>
      <c r="AM46" s="157">
        <v>1</v>
      </c>
      <c r="AN46" s="157">
        <v>1</v>
      </c>
      <c r="AO46" s="157">
        <v>1</v>
      </c>
      <c r="AP46" s="157">
        <v>1</v>
      </c>
      <c r="AQ46" s="157">
        <v>1</v>
      </c>
      <c r="AR46" s="157">
        <v>1</v>
      </c>
      <c r="AS46" s="157">
        <v>1</v>
      </c>
      <c r="AT46" s="157">
        <v>1</v>
      </c>
      <c r="AU46" s="157">
        <v>1</v>
      </c>
      <c r="AV46" s="157">
        <v>1</v>
      </c>
      <c r="AW46" s="157">
        <v>1</v>
      </c>
      <c r="AX46" s="157">
        <v>1</v>
      </c>
      <c r="AY46" s="157">
        <v>1</v>
      </c>
      <c r="AZ46" s="157">
        <v>1</v>
      </c>
      <c r="BA46" s="157">
        <v>1</v>
      </c>
      <c r="BB46" s="157">
        <v>1</v>
      </c>
      <c r="BC46" s="157">
        <v>1</v>
      </c>
      <c r="BD46" s="157">
        <v>1</v>
      </c>
      <c r="BE46" s="157">
        <v>1</v>
      </c>
      <c r="BF46" s="157">
        <v>1</v>
      </c>
      <c r="BG46" s="157">
        <v>1</v>
      </c>
      <c r="BH46" s="157">
        <v>1</v>
      </c>
      <c r="BI46" s="157">
        <v>1</v>
      </c>
      <c r="BJ46" s="157">
        <v>1</v>
      </c>
      <c r="BK46" s="157">
        <v>1</v>
      </c>
      <c r="BL46" s="157">
        <v>1</v>
      </c>
      <c r="BM46" s="157">
        <v>1</v>
      </c>
      <c r="BN46" s="157">
        <v>1</v>
      </c>
      <c r="BO46" s="157">
        <v>1</v>
      </c>
      <c r="BP46" s="157">
        <v>1</v>
      </c>
      <c r="BQ46" s="157">
        <v>1</v>
      </c>
      <c r="BR46" s="157">
        <v>1</v>
      </c>
      <c r="BS46" s="157">
        <v>1</v>
      </c>
      <c r="BT46" s="157">
        <v>1</v>
      </c>
      <c r="BU46" s="157">
        <v>1</v>
      </c>
      <c r="BV46" s="157">
        <v>1</v>
      </c>
      <c r="BW46" s="157">
        <v>1</v>
      </c>
      <c r="BX46" s="157">
        <v>1</v>
      </c>
      <c r="BY46" s="157">
        <v>1</v>
      </c>
      <c r="BZ46" s="157">
        <v>1</v>
      </c>
      <c r="CA46" s="157">
        <v>1</v>
      </c>
      <c r="CB46" s="157">
        <v>1</v>
      </c>
      <c r="CC46" s="157">
        <v>1</v>
      </c>
      <c r="CD46" s="157">
        <v>1</v>
      </c>
      <c r="CE46" s="157">
        <v>1</v>
      </c>
      <c r="CF46" s="157">
        <v>1</v>
      </c>
      <c r="CG46" s="157">
        <v>1</v>
      </c>
      <c r="CH46" s="157">
        <v>1</v>
      </c>
      <c r="CI46" s="157">
        <v>1</v>
      </c>
      <c r="CJ46" s="157">
        <v>1</v>
      </c>
      <c r="CK46" s="157">
        <v>1</v>
      </c>
      <c r="CL46" s="157">
        <v>1</v>
      </c>
      <c r="CM46" s="157">
        <v>1</v>
      </c>
      <c r="CN46" s="157">
        <v>1</v>
      </c>
      <c r="CO46" s="157">
        <v>1</v>
      </c>
      <c r="CP46" s="157">
        <v>1</v>
      </c>
      <c r="CQ46" s="157">
        <v>1</v>
      </c>
      <c r="CR46" s="157">
        <v>1</v>
      </c>
      <c r="CS46" s="157">
        <v>1</v>
      </c>
      <c r="CT46" s="157">
        <v>1</v>
      </c>
      <c r="CU46" s="157">
        <v>1</v>
      </c>
      <c r="CV46" s="157">
        <v>1</v>
      </c>
      <c r="CW46" s="157">
        <v>1</v>
      </c>
      <c r="CX46" s="157">
        <v>1</v>
      </c>
      <c r="CY46" s="157">
        <v>1</v>
      </c>
      <c r="CZ46" s="157">
        <v>1</v>
      </c>
      <c r="DA46" s="157">
        <v>1</v>
      </c>
      <c r="DB46" s="157">
        <v>1</v>
      </c>
      <c r="DC46" s="157">
        <v>1</v>
      </c>
      <c r="DD46" s="157">
        <v>1</v>
      </c>
      <c r="DE46" s="157">
        <v>1</v>
      </c>
      <c r="DF46" s="157">
        <v>1</v>
      </c>
      <c r="DG46" s="157">
        <v>1</v>
      </c>
      <c r="DH46" s="157">
        <v>1</v>
      </c>
      <c r="DI46" s="157">
        <v>1</v>
      </c>
      <c r="DJ46" s="157">
        <v>1</v>
      </c>
      <c r="DK46" s="157">
        <v>1</v>
      </c>
      <c r="DL46" s="157">
        <v>1</v>
      </c>
      <c r="DM46" s="157">
        <v>1</v>
      </c>
      <c r="DN46" s="157">
        <v>1</v>
      </c>
      <c r="DO46" s="157">
        <v>1</v>
      </c>
      <c r="DP46" s="157">
        <v>1</v>
      </c>
      <c r="DQ46" s="157">
        <v>1</v>
      </c>
      <c r="DR46" s="157">
        <v>1</v>
      </c>
      <c r="DS46" s="157">
        <v>1</v>
      </c>
      <c r="DT46" s="157">
        <v>1</v>
      </c>
      <c r="DU46" s="157">
        <v>1</v>
      </c>
      <c r="DV46" s="157">
        <v>1</v>
      </c>
      <c r="DW46" s="157">
        <v>1</v>
      </c>
      <c r="DX46" s="157">
        <v>1</v>
      </c>
      <c r="DY46" s="157">
        <v>1</v>
      </c>
      <c r="DZ46" s="157">
        <v>1</v>
      </c>
      <c r="EA46" s="157">
        <v>1</v>
      </c>
      <c r="EB46" s="157">
        <v>1</v>
      </c>
      <c r="EC46" s="157">
        <v>1</v>
      </c>
      <c r="ED46" s="157">
        <v>1</v>
      </c>
      <c r="EE46" s="158">
        <v>1</v>
      </c>
      <c r="EF46" s="158">
        <v>1</v>
      </c>
      <c r="EG46" s="158">
        <v>1</v>
      </c>
      <c r="EH46" s="158">
        <v>1</v>
      </c>
      <c r="EI46" s="158">
        <v>1</v>
      </c>
      <c r="EJ46" s="158">
        <v>1</v>
      </c>
      <c r="EK46" s="158">
        <v>1</v>
      </c>
      <c r="EL46" s="158">
        <v>1</v>
      </c>
      <c r="EM46" s="158">
        <v>1</v>
      </c>
      <c r="EN46" s="158">
        <v>1</v>
      </c>
      <c r="EO46" s="158">
        <v>1</v>
      </c>
      <c r="EP46" s="158">
        <v>1</v>
      </c>
      <c r="EQ46" s="158">
        <v>1</v>
      </c>
      <c r="ER46" s="158">
        <v>1</v>
      </c>
      <c r="ES46" s="158">
        <v>1</v>
      </c>
      <c r="ET46" s="158">
        <v>1</v>
      </c>
      <c r="EU46" s="156">
        <v>1</v>
      </c>
      <c r="EV46" s="159">
        <v>0</v>
      </c>
      <c r="EW46" s="144">
        <v>0</v>
      </c>
      <c r="EX46" s="144">
        <v>0</v>
      </c>
      <c r="EY46" s="144">
        <v>0</v>
      </c>
      <c r="EZ46" s="144">
        <v>0</v>
      </c>
      <c r="FA46" s="144">
        <v>0</v>
      </c>
      <c r="FB46" s="144">
        <v>0</v>
      </c>
      <c r="FC46" s="88">
        <v>0</v>
      </c>
      <c r="FD46" s="110" t="str">
        <f t="shared" si="58"/>
        <v>ดี</v>
      </c>
      <c r="FE46" s="98">
        <f t="shared" si="59"/>
        <v>1</v>
      </c>
      <c r="FF46" s="98">
        <f t="shared" si="60"/>
        <v>1</v>
      </c>
      <c r="FG46" s="98">
        <f t="shared" si="61"/>
        <v>1</v>
      </c>
      <c r="FH46" s="98">
        <f t="shared" si="62"/>
        <v>1</v>
      </c>
      <c r="FI46" s="98">
        <f t="shared" si="63"/>
        <v>1</v>
      </c>
      <c r="FJ46" s="98">
        <f t="shared" si="64"/>
        <v>1</v>
      </c>
      <c r="FK46" s="98">
        <f t="shared" si="65"/>
        <v>1</v>
      </c>
      <c r="FL46" s="98">
        <f t="shared" si="66"/>
        <v>1</v>
      </c>
      <c r="FM46" s="98">
        <f t="shared" si="67"/>
        <v>1</v>
      </c>
      <c r="FN46" s="98">
        <f t="shared" si="68"/>
        <v>1</v>
      </c>
      <c r="FO46" s="98">
        <f t="shared" si="69"/>
        <v>1</v>
      </c>
      <c r="FP46" s="98">
        <f t="shared" si="70"/>
        <v>1</v>
      </c>
      <c r="FQ46" s="98">
        <f t="shared" si="71"/>
        <v>1</v>
      </c>
      <c r="FR46" s="98">
        <f t="shared" si="72"/>
        <v>0</v>
      </c>
      <c r="FS46" s="98">
        <f t="shared" si="73"/>
        <v>0</v>
      </c>
      <c r="FT46" s="98">
        <f t="shared" si="74"/>
        <v>0</v>
      </c>
      <c r="FU46" s="98" t="str">
        <f t="shared" si="75"/>
        <v>ดี</v>
      </c>
      <c r="FV46" s="98">
        <f t="shared" si="76"/>
        <v>2</v>
      </c>
      <c r="FW46" s="98">
        <f t="shared" si="77"/>
        <v>0</v>
      </c>
      <c r="FX46" s="98">
        <f t="shared" si="78"/>
        <v>2</v>
      </c>
      <c r="FY46" s="98">
        <f t="shared" si="79"/>
        <v>0</v>
      </c>
      <c r="FZ46" s="98">
        <f t="shared" si="80"/>
        <v>2</v>
      </c>
      <c r="GA46" s="98">
        <f t="shared" si="81"/>
        <v>1</v>
      </c>
      <c r="GB46" s="98">
        <f t="shared" si="82"/>
        <v>10</v>
      </c>
      <c r="GC46" s="98">
        <f t="shared" si="83"/>
        <v>2</v>
      </c>
      <c r="GD46" s="98">
        <f t="shared" si="84"/>
        <v>12</v>
      </c>
      <c r="GE46" s="98">
        <f t="shared" si="85"/>
        <v>1</v>
      </c>
      <c r="GF46" s="98">
        <f t="shared" si="86"/>
        <v>1</v>
      </c>
      <c r="GG46" s="98">
        <f t="shared" si="87"/>
        <v>1</v>
      </c>
      <c r="GH46" s="98">
        <f t="shared" si="88"/>
        <v>1</v>
      </c>
      <c r="GI46" s="98">
        <f t="shared" si="89"/>
        <v>13</v>
      </c>
      <c r="GJ46" s="98">
        <f t="shared" si="90"/>
        <v>0</v>
      </c>
      <c r="GK46" s="98">
        <f t="shared" si="91"/>
        <v>0</v>
      </c>
      <c r="GL46" s="98">
        <f t="shared" si="92"/>
        <v>0</v>
      </c>
      <c r="GM46" s="98">
        <f t="shared" si="93"/>
        <v>0</v>
      </c>
      <c r="GN46" s="98">
        <f t="shared" si="94"/>
        <v>13</v>
      </c>
      <c r="GO46" s="98">
        <f t="shared" si="95"/>
        <v>0</v>
      </c>
      <c r="GP46" s="98">
        <f t="shared" si="96"/>
        <v>0</v>
      </c>
      <c r="GQ46" s="98">
        <f t="shared" si="97"/>
        <v>0</v>
      </c>
      <c r="GR46" s="98">
        <f t="shared" si="98"/>
        <v>1</v>
      </c>
      <c r="GS46" s="98">
        <f t="shared" si="99"/>
        <v>1</v>
      </c>
      <c r="GT46" s="98">
        <f t="shared" si="100"/>
        <v>1</v>
      </c>
      <c r="GU46" s="98">
        <f t="shared" si="101"/>
        <v>1</v>
      </c>
      <c r="GV46" s="98">
        <f t="shared" si="102"/>
        <v>1</v>
      </c>
      <c r="GW46" s="98">
        <f t="shared" si="103"/>
        <v>1</v>
      </c>
      <c r="GX46" s="98">
        <f t="shared" si="104"/>
        <v>1</v>
      </c>
      <c r="GY46" s="98">
        <f t="shared" si="105"/>
        <v>1</v>
      </c>
      <c r="GZ46" s="98">
        <f t="shared" si="106"/>
        <v>1</v>
      </c>
      <c r="HA46" s="98">
        <f t="shared" si="107"/>
        <v>1</v>
      </c>
      <c r="HB46" s="98">
        <f t="shared" si="108"/>
        <v>1</v>
      </c>
      <c r="HC46" s="98">
        <f t="shared" si="109"/>
        <v>1</v>
      </c>
      <c r="HD46" s="98">
        <f t="shared" si="110"/>
        <v>1</v>
      </c>
      <c r="HE46" s="98">
        <f t="shared" si="111"/>
        <v>1</v>
      </c>
      <c r="HF46" s="98">
        <f t="shared" si="112"/>
        <v>2</v>
      </c>
      <c r="HG46" s="98">
        <f t="shared" si="113"/>
        <v>1</v>
      </c>
      <c r="HH46" s="98">
        <f t="shared" si="114"/>
        <v>1</v>
      </c>
      <c r="HI46" s="98">
        <f t="shared" si="115"/>
        <v>1</v>
      </c>
      <c r="HJ46" s="98">
        <f t="shared" si="116"/>
        <v>2</v>
      </c>
      <c r="HK46" s="98">
        <f t="shared" si="117"/>
        <v>1</v>
      </c>
      <c r="HL46" s="98">
        <f t="shared" si="118"/>
        <v>1</v>
      </c>
      <c r="HM46" s="98">
        <f t="shared" si="119"/>
        <v>1</v>
      </c>
      <c r="HN46" s="98">
        <f t="shared" si="120"/>
        <v>1</v>
      </c>
      <c r="HO46" s="98">
        <f t="shared" si="121"/>
        <v>1</v>
      </c>
      <c r="HP46" s="136" t="str">
        <f t="shared" si="122"/>
        <v>รพศ.</v>
      </c>
      <c r="HQ46" s="98">
        <f t="shared" si="123"/>
        <v>20</v>
      </c>
      <c r="HR46" s="98">
        <f t="shared" si="124"/>
        <v>0</v>
      </c>
      <c r="HS46" s="98">
        <f t="shared" si="125"/>
        <v>30</v>
      </c>
      <c r="HT46" s="98">
        <f t="shared" si="126"/>
        <v>1</v>
      </c>
      <c r="HU46" s="98">
        <f t="shared" si="127"/>
        <v>1</v>
      </c>
      <c r="HV46" s="98">
        <f t="shared" si="128"/>
        <v>1</v>
      </c>
      <c r="HW46" s="97">
        <f t="shared" si="129"/>
        <v>0</v>
      </c>
      <c r="HX46" s="97">
        <f t="shared" si="130"/>
        <v>1</v>
      </c>
      <c r="HY46" s="97">
        <f t="shared" si="131"/>
        <v>1</v>
      </c>
      <c r="HZ46" s="137">
        <f t="shared" si="132"/>
        <v>1</v>
      </c>
      <c r="IA46" s="136">
        <v>330</v>
      </c>
      <c r="IB46" s="138" t="str">
        <f t="shared" si="133"/>
        <v>001159700</v>
      </c>
      <c r="IC46" s="138" t="str">
        <f t="shared" si="134"/>
        <v>สถาบันกัลยาณ์ราชนครินทร์</v>
      </c>
    </row>
    <row r="47" spans="1:237" ht="42">
      <c r="B47" s="94">
        <v>950</v>
      </c>
      <c r="C47" s="141" t="s">
        <v>224</v>
      </c>
      <c r="D47" s="94">
        <v>13</v>
      </c>
      <c r="E47" s="95" t="s">
        <v>225</v>
      </c>
      <c r="F47" s="96" t="s">
        <v>6</v>
      </c>
      <c r="G47" s="96" t="s">
        <v>82</v>
      </c>
      <c r="H47" s="160" t="s">
        <v>84</v>
      </c>
      <c r="I47" s="160" t="s">
        <v>84</v>
      </c>
      <c r="J47" s="160" t="s">
        <v>84</v>
      </c>
      <c r="K47" s="160" t="s">
        <v>84</v>
      </c>
      <c r="L47" s="107">
        <v>43008</v>
      </c>
      <c r="M47" s="108">
        <f t="shared" si="57"/>
        <v>43738</v>
      </c>
      <c r="N47" s="156">
        <v>1</v>
      </c>
      <c r="O47" s="156">
        <v>1</v>
      </c>
      <c r="P47" s="156">
        <v>1</v>
      </c>
      <c r="Q47" s="156">
        <v>1</v>
      </c>
      <c r="R47" s="156">
        <v>1</v>
      </c>
      <c r="S47" s="157">
        <v>1</v>
      </c>
      <c r="T47" s="157">
        <v>1</v>
      </c>
      <c r="U47" s="157">
        <v>1</v>
      </c>
      <c r="V47" s="157">
        <v>1</v>
      </c>
      <c r="W47" s="157">
        <v>1</v>
      </c>
      <c r="X47" s="157">
        <v>1</v>
      </c>
      <c r="Y47" s="157">
        <v>1</v>
      </c>
      <c r="Z47" s="157">
        <v>1</v>
      </c>
      <c r="AA47" s="157">
        <v>1</v>
      </c>
      <c r="AB47" s="157">
        <v>1</v>
      </c>
      <c r="AC47" s="157">
        <v>1</v>
      </c>
      <c r="AD47" s="157">
        <v>1</v>
      </c>
      <c r="AE47" s="157">
        <v>1</v>
      </c>
      <c r="AF47" s="157">
        <v>1</v>
      </c>
      <c r="AG47" s="157">
        <v>1</v>
      </c>
      <c r="AH47" s="157">
        <v>1</v>
      </c>
      <c r="AI47" s="157">
        <v>1</v>
      </c>
      <c r="AJ47" s="157">
        <v>1</v>
      </c>
      <c r="AK47" s="157">
        <v>1</v>
      </c>
      <c r="AL47" s="157">
        <v>1</v>
      </c>
      <c r="AM47" s="157">
        <v>1</v>
      </c>
      <c r="AN47" s="157">
        <v>1</v>
      </c>
      <c r="AO47" s="157">
        <v>1</v>
      </c>
      <c r="AP47" s="157">
        <v>1</v>
      </c>
      <c r="AQ47" s="157">
        <v>1</v>
      </c>
      <c r="AR47" s="157">
        <v>1</v>
      </c>
      <c r="AS47" s="157">
        <v>1</v>
      </c>
      <c r="AT47" s="157">
        <v>1</v>
      </c>
      <c r="AU47" s="157">
        <v>1</v>
      </c>
      <c r="AV47" s="157">
        <v>1</v>
      </c>
      <c r="AW47" s="157">
        <v>1</v>
      </c>
      <c r="AX47" s="157">
        <v>1</v>
      </c>
      <c r="AY47" s="157">
        <v>1</v>
      </c>
      <c r="AZ47" s="157">
        <v>1</v>
      </c>
      <c r="BA47" s="157">
        <v>1</v>
      </c>
      <c r="BB47" s="157">
        <v>1</v>
      </c>
      <c r="BC47" s="157">
        <v>1</v>
      </c>
      <c r="BD47" s="157">
        <v>1</v>
      </c>
      <c r="BE47" s="157">
        <v>1</v>
      </c>
      <c r="BF47" s="157">
        <v>1</v>
      </c>
      <c r="BG47" s="157">
        <v>1</v>
      </c>
      <c r="BH47" s="157">
        <v>1</v>
      </c>
      <c r="BI47" s="157">
        <v>1</v>
      </c>
      <c r="BJ47" s="157">
        <v>1</v>
      </c>
      <c r="BK47" s="157">
        <v>1</v>
      </c>
      <c r="BL47" s="157">
        <v>1</v>
      </c>
      <c r="BM47" s="157">
        <v>1</v>
      </c>
      <c r="BN47" s="157">
        <v>1</v>
      </c>
      <c r="BO47" s="157">
        <v>1</v>
      </c>
      <c r="BP47" s="157">
        <v>1</v>
      </c>
      <c r="BQ47" s="157">
        <v>1</v>
      </c>
      <c r="BR47" s="157">
        <v>1</v>
      </c>
      <c r="BS47" s="157">
        <v>1</v>
      </c>
      <c r="BT47" s="157">
        <v>1</v>
      </c>
      <c r="BU47" s="157">
        <v>1</v>
      </c>
      <c r="BV47" s="157">
        <v>1</v>
      </c>
      <c r="BW47" s="157">
        <v>1</v>
      </c>
      <c r="BX47" s="157">
        <v>1</v>
      </c>
      <c r="BY47" s="157">
        <v>1</v>
      </c>
      <c r="BZ47" s="157">
        <v>1</v>
      </c>
      <c r="CA47" s="157">
        <v>1</v>
      </c>
      <c r="CB47" s="157">
        <v>1</v>
      </c>
      <c r="CC47" s="157">
        <v>1</v>
      </c>
      <c r="CD47" s="157">
        <v>1</v>
      </c>
      <c r="CE47" s="157">
        <v>1</v>
      </c>
      <c r="CF47" s="157">
        <v>1</v>
      </c>
      <c r="CG47" s="157">
        <v>1</v>
      </c>
      <c r="CH47" s="157">
        <v>1</v>
      </c>
      <c r="CI47" s="157">
        <v>1</v>
      </c>
      <c r="CJ47" s="157">
        <v>1</v>
      </c>
      <c r="CK47" s="157">
        <v>1</v>
      </c>
      <c r="CL47" s="157">
        <v>1</v>
      </c>
      <c r="CM47" s="157">
        <v>1</v>
      </c>
      <c r="CN47" s="157">
        <v>1</v>
      </c>
      <c r="CO47" s="157">
        <v>1</v>
      </c>
      <c r="CP47" s="157">
        <v>1</v>
      </c>
      <c r="CQ47" s="157">
        <v>1</v>
      </c>
      <c r="CR47" s="157">
        <v>1</v>
      </c>
      <c r="CS47" s="157">
        <v>1</v>
      </c>
      <c r="CT47" s="157">
        <v>1</v>
      </c>
      <c r="CU47" s="157">
        <v>1</v>
      </c>
      <c r="CV47" s="157">
        <v>1</v>
      </c>
      <c r="CW47" s="157">
        <v>1</v>
      </c>
      <c r="CX47" s="157">
        <v>1</v>
      </c>
      <c r="CY47" s="157">
        <v>1</v>
      </c>
      <c r="CZ47" s="157">
        <v>1</v>
      </c>
      <c r="DA47" s="157">
        <v>1</v>
      </c>
      <c r="DB47" s="157">
        <v>1</v>
      </c>
      <c r="DC47" s="157">
        <v>1</v>
      </c>
      <c r="DD47" s="157">
        <v>1</v>
      </c>
      <c r="DE47" s="157">
        <v>1</v>
      </c>
      <c r="DF47" s="157">
        <v>1</v>
      </c>
      <c r="DG47" s="157">
        <v>1</v>
      </c>
      <c r="DH47" s="157">
        <v>1</v>
      </c>
      <c r="DI47" s="157">
        <v>1</v>
      </c>
      <c r="DJ47" s="157">
        <v>1</v>
      </c>
      <c r="DK47" s="157">
        <v>1</v>
      </c>
      <c r="DL47" s="157">
        <v>1</v>
      </c>
      <c r="DM47" s="157">
        <v>1</v>
      </c>
      <c r="DN47" s="157">
        <v>1</v>
      </c>
      <c r="DO47" s="157">
        <v>1</v>
      </c>
      <c r="DP47" s="157">
        <v>1</v>
      </c>
      <c r="DQ47" s="157">
        <v>1</v>
      </c>
      <c r="DR47" s="157">
        <v>1</v>
      </c>
      <c r="DS47" s="157">
        <v>1</v>
      </c>
      <c r="DT47" s="157">
        <v>1</v>
      </c>
      <c r="DU47" s="157">
        <v>1</v>
      </c>
      <c r="DV47" s="157">
        <v>1</v>
      </c>
      <c r="DW47" s="157">
        <v>1</v>
      </c>
      <c r="DX47" s="157">
        <v>1</v>
      </c>
      <c r="DY47" s="157">
        <v>1</v>
      </c>
      <c r="DZ47" s="157">
        <v>1</v>
      </c>
      <c r="EA47" s="157">
        <v>1</v>
      </c>
      <c r="EB47" s="157">
        <v>1</v>
      </c>
      <c r="EC47" s="157">
        <v>1</v>
      </c>
      <c r="ED47" s="157">
        <v>1</v>
      </c>
      <c r="EE47" s="158">
        <v>1</v>
      </c>
      <c r="EF47" s="158">
        <v>1</v>
      </c>
      <c r="EG47" s="158">
        <v>1</v>
      </c>
      <c r="EH47" s="158">
        <v>1</v>
      </c>
      <c r="EI47" s="158">
        <v>1</v>
      </c>
      <c r="EJ47" s="158">
        <v>1</v>
      </c>
      <c r="EK47" s="158">
        <v>1</v>
      </c>
      <c r="EL47" s="158">
        <v>1</v>
      </c>
      <c r="EM47" s="158">
        <v>1</v>
      </c>
      <c r="EN47" s="158">
        <v>1</v>
      </c>
      <c r="EO47" s="158">
        <v>1</v>
      </c>
      <c r="EP47" s="158">
        <v>1</v>
      </c>
      <c r="EQ47" s="158">
        <v>1</v>
      </c>
      <c r="ER47" s="158">
        <v>1</v>
      </c>
      <c r="ES47" s="158">
        <v>1</v>
      </c>
      <c r="ET47" s="158">
        <v>1</v>
      </c>
      <c r="EU47" s="156">
        <v>0</v>
      </c>
      <c r="EV47" s="159">
        <v>0</v>
      </c>
      <c r="EW47" s="144">
        <v>0</v>
      </c>
      <c r="EX47" s="144">
        <v>0</v>
      </c>
      <c r="EY47" s="144">
        <v>0</v>
      </c>
      <c r="EZ47" s="144">
        <v>0</v>
      </c>
      <c r="FA47" s="144">
        <v>0</v>
      </c>
      <c r="FB47" s="144">
        <v>0</v>
      </c>
      <c r="FC47" s="88">
        <v>0</v>
      </c>
      <c r="FD47" s="110" t="str">
        <f t="shared" si="58"/>
        <v>ดี</v>
      </c>
      <c r="FE47" s="98">
        <f t="shared" si="59"/>
        <v>1</v>
      </c>
      <c r="FF47" s="98">
        <f t="shared" si="60"/>
        <v>1</v>
      </c>
      <c r="FG47" s="98">
        <f t="shared" si="61"/>
        <v>1</v>
      </c>
      <c r="FH47" s="98">
        <f t="shared" si="62"/>
        <v>1</v>
      </c>
      <c r="FI47" s="98">
        <f t="shared" si="63"/>
        <v>1</v>
      </c>
      <c r="FJ47" s="98">
        <f t="shared" si="64"/>
        <v>1</v>
      </c>
      <c r="FK47" s="98">
        <f t="shared" si="65"/>
        <v>1</v>
      </c>
      <c r="FL47" s="98">
        <f t="shared" si="66"/>
        <v>1</v>
      </c>
      <c r="FM47" s="98">
        <f t="shared" si="67"/>
        <v>1</v>
      </c>
      <c r="FN47" s="98">
        <f t="shared" si="68"/>
        <v>1</v>
      </c>
      <c r="FO47" s="98">
        <f t="shared" si="69"/>
        <v>1</v>
      </c>
      <c r="FP47" s="98">
        <f t="shared" si="70"/>
        <v>1</v>
      </c>
      <c r="FQ47" s="98">
        <f t="shared" si="71"/>
        <v>0</v>
      </c>
      <c r="FR47" s="98">
        <f t="shared" si="72"/>
        <v>0</v>
      </c>
      <c r="FS47" s="98">
        <f t="shared" si="73"/>
        <v>0</v>
      </c>
      <c r="FT47" s="98">
        <f t="shared" si="74"/>
        <v>0</v>
      </c>
      <c r="FU47" s="98" t="str">
        <f t="shared" si="75"/>
        <v>ดี</v>
      </c>
      <c r="FV47" s="98">
        <f t="shared" si="76"/>
        <v>2</v>
      </c>
      <c r="FW47" s="98">
        <f t="shared" si="77"/>
        <v>0</v>
      </c>
      <c r="FX47" s="98">
        <f t="shared" si="78"/>
        <v>2</v>
      </c>
      <c r="FY47" s="98">
        <f t="shared" si="79"/>
        <v>0</v>
      </c>
      <c r="FZ47" s="98">
        <f t="shared" si="80"/>
        <v>2</v>
      </c>
      <c r="GA47" s="98">
        <f t="shared" si="81"/>
        <v>1</v>
      </c>
      <c r="GB47" s="98">
        <f t="shared" si="82"/>
        <v>10</v>
      </c>
      <c r="GC47" s="98">
        <f t="shared" si="83"/>
        <v>2</v>
      </c>
      <c r="GD47" s="98">
        <f t="shared" si="84"/>
        <v>12</v>
      </c>
      <c r="GE47" s="98">
        <f t="shared" si="85"/>
        <v>1</v>
      </c>
      <c r="GF47" s="98">
        <f t="shared" si="86"/>
        <v>1</v>
      </c>
      <c r="GG47" s="98">
        <f t="shared" si="87"/>
        <v>1</v>
      </c>
      <c r="GH47" s="98">
        <f t="shared" si="88"/>
        <v>0</v>
      </c>
      <c r="GI47" s="98">
        <f t="shared" si="89"/>
        <v>12</v>
      </c>
      <c r="GJ47" s="98">
        <f t="shared" si="90"/>
        <v>0</v>
      </c>
      <c r="GK47" s="98">
        <f t="shared" si="91"/>
        <v>0</v>
      </c>
      <c r="GL47" s="98">
        <f t="shared" si="92"/>
        <v>0</v>
      </c>
      <c r="GM47" s="98">
        <f t="shared" si="93"/>
        <v>0</v>
      </c>
      <c r="GN47" s="98">
        <f t="shared" si="94"/>
        <v>12</v>
      </c>
      <c r="GO47" s="98">
        <f t="shared" si="95"/>
        <v>0</v>
      </c>
      <c r="GP47" s="98">
        <f t="shared" si="96"/>
        <v>0</v>
      </c>
      <c r="GQ47" s="98">
        <f t="shared" si="97"/>
        <v>0</v>
      </c>
      <c r="GR47" s="98">
        <f t="shared" si="98"/>
        <v>1</v>
      </c>
      <c r="GS47" s="98">
        <f t="shared" si="99"/>
        <v>1</v>
      </c>
      <c r="GT47" s="98">
        <f t="shared" si="100"/>
        <v>1</v>
      </c>
      <c r="GU47" s="98">
        <f t="shared" si="101"/>
        <v>1</v>
      </c>
      <c r="GV47" s="98">
        <f t="shared" si="102"/>
        <v>1</v>
      </c>
      <c r="GW47" s="98">
        <f t="shared" si="103"/>
        <v>1</v>
      </c>
      <c r="GX47" s="98">
        <f t="shared" si="104"/>
        <v>1</v>
      </c>
      <c r="GY47" s="98">
        <f t="shared" si="105"/>
        <v>1</v>
      </c>
      <c r="GZ47" s="98">
        <f t="shared" si="106"/>
        <v>1</v>
      </c>
      <c r="HA47" s="98">
        <f t="shared" si="107"/>
        <v>1</v>
      </c>
      <c r="HB47" s="98">
        <f t="shared" si="108"/>
        <v>1</v>
      </c>
      <c r="HC47" s="98">
        <f t="shared" si="109"/>
        <v>1</v>
      </c>
      <c r="HD47" s="98">
        <f t="shared" si="110"/>
        <v>1</v>
      </c>
      <c r="HE47" s="98">
        <f t="shared" si="111"/>
        <v>1</v>
      </c>
      <c r="HF47" s="98">
        <f t="shared" si="112"/>
        <v>2</v>
      </c>
      <c r="HG47" s="98">
        <f t="shared" si="113"/>
        <v>1</v>
      </c>
      <c r="HH47" s="98">
        <f t="shared" si="114"/>
        <v>1</v>
      </c>
      <c r="HI47" s="98">
        <f t="shared" si="115"/>
        <v>1</v>
      </c>
      <c r="HJ47" s="98">
        <f t="shared" si="116"/>
        <v>2</v>
      </c>
      <c r="HK47" s="98">
        <f t="shared" si="117"/>
        <v>1</v>
      </c>
      <c r="HL47" s="98">
        <f t="shared" si="118"/>
        <v>1</v>
      </c>
      <c r="HM47" s="98">
        <f t="shared" si="119"/>
        <v>1</v>
      </c>
      <c r="HN47" s="98">
        <f t="shared" si="120"/>
        <v>1</v>
      </c>
      <c r="HO47" s="98">
        <f t="shared" si="121"/>
        <v>1</v>
      </c>
      <c r="HP47" s="136" t="str">
        <f t="shared" si="122"/>
        <v>รพศ.</v>
      </c>
      <c r="HQ47" s="98">
        <f t="shared" si="123"/>
        <v>20</v>
      </c>
      <c r="HR47" s="98">
        <f t="shared" si="124"/>
        <v>0</v>
      </c>
      <c r="HS47" s="98">
        <f t="shared" si="125"/>
        <v>30</v>
      </c>
      <c r="HT47" s="98">
        <f t="shared" si="126"/>
        <v>1</v>
      </c>
      <c r="HU47" s="98">
        <f t="shared" si="127"/>
        <v>1</v>
      </c>
      <c r="HV47" s="98">
        <f t="shared" si="128"/>
        <v>1</v>
      </c>
      <c r="HW47" s="97">
        <f t="shared" si="129"/>
        <v>0</v>
      </c>
      <c r="HX47" s="97">
        <f t="shared" si="130"/>
        <v>1</v>
      </c>
      <c r="HY47" s="97">
        <f t="shared" si="131"/>
        <v>1</v>
      </c>
      <c r="HZ47" s="137">
        <f t="shared" si="132"/>
        <v>1</v>
      </c>
      <c r="IA47" s="136">
        <v>892</v>
      </c>
      <c r="IB47" s="138" t="str">
        <f t="shared" si="133"/>
        <v>001224400</v>
      </c>
      <c r="IC47" s="138" t="str">
        <f t="shared" si="134"/>
        <v>สถาบันจิตเวชศาสตร์สมเด็จเจ้าพระยา</v>
      </c>
    </row>
    <row r="48" spans="1:237">
      <c r="B48" s="94">
        <v>951</v>
      </c>
      <c r="C48" s="141" t="s">
        <v>226</v>
      </c>
      <c r="D48" s="94">
        <v>13</v>
      </c>
      <c r="E48" s="95" t="s">
        <v>227</v>
      </c>
      <c r="F48" s="96" t="s">
        <v>6</v>
      </c>
      <c r="G48" s="96" t="s">
        <v>82</v>
      </c>
      <c r="H48" s="160" t="s">
        <v>84</v>
      </c>
      <c r="I48" s="160" t="s">
        <v>84</v>
      </c>
      <c r="J48" s="160" t="s">
        <v>84</v>
      </c>
      <c r="K48" s="160" t="s">
        <v>84</v>
      </c>
      <c r="L48" s="107">
        <v>43008</v>
      </c>
      <c r="M48" s="108">
        <f t="shared" si="57"/>
        <v>43738</v>
      </c>
      <c r="N48" s="156">
        <v>1</v>
      </c>
      <c r="O48" s="156">
        <v>1</v>
      </c>
      <c r="P48" s="156">
        <v>1</v>
      </c>
      <c r="Q48" s="156">
        <v>1</v>
      </c>
      <c r="R48" s="156">
        <v>1</v>
      </c>
      <c r="S48" s="157">
        <v>1</v>
      </c>
      <c r="T48" s="157">
        <v>1</v>
      </c>
      <c r="U48" s="157">
        <v>1</v>
      </c>
      <c r="V48" s="157">
        <v>1</v>
      </c>
      <c r="W48" s="157">
        <v>1</v>
      </c>
      <c r="X48" s="157">
        <v>1</v>
      </c>
      <c r="Y48" s="157">
        <v>1</v>
      </c>
      <c r="Z48" s="157">
        <v>1</v>
      </c>
      <c r="AA48" s="157">
        <v>1</v>
      </c>
      <c r="AB48" s="157">
        <v>1</v>
      </c>
      <c r="AC48" s="157">
        <v>1</v>
      </c>
      <c r="AD48" s="157">
        <v>1</v>
      </c>
      <c r="AE48" s="157">
        <v>1</v>
      </c>
      <c r="AF48" s="157">
        <v>1</v>
      </c>
      <c r="AG48" s="157">
        <v>1</v>
      </c>
      <c r="AH48" s="157">
        <v>1</v>
      </c>
      <c r="AI48" s="157">
        <v>1</v>
      </c>
      <c r="AJ48" s="157">
        <v>1</v>
      </c>
      <c r="AK48" s="157">
        <v>1</v>
      </c>
      <c r="AL48" s="157">
        <v>1</v>
      </c>
      <c r="AM48" s="157">
        <v>1</v>
      </c>
      <c r="AN48" s="157">
        <v>1</v>
      </c>
      <c r="AO48" s="157">
        <v>1</v>
      </c>
      <c r="AP48" s="157">
        <v>1</v>
      </c>
      <c r="AQ48" s="157">
        <v>1</v>
      </c>
      <c r="AR48" s="157">
        <v>1</v>
      </c>
      <c r="AS48" s="157">
        <v>1</v>
      </c>
      <c r="AT48" s="157">
        <v>1</v>
      </c>
      <c r="AU48" s="157">
        <v>1</v>
      </c>
      <c r="AV48" s="157">
        <v>1</v>
      </c>
      <c r="AW48" s="157">
        <v>1</v>
      </c>
      <c r="AX48" s="157">
        <v>1</v>
      </c>
      <c r="AY48" s="157">
        <v>1</v>
      </c>
      <c r="AZ48" s="157">
        <v>1</v>
      </c>
      <c r="BA48" s="157">
        <v>1</v>
      </c>
      <c r="BB48" s="157">
        <v>1</v>
      </c>
      <c r="BC48" s="157">
        <v>1</v>
      </c>
      <c r="BD48" s="157">
        <v>1</v>
      </c>
      <c r="BE48" s="157">
        <v>1</v>
      </c>
      <c r="BF48" s="157">
        <v>1</v>
      </c>
      <c r="BG48" s="157">
        <v>1</v>
      </c>
      <c r="BH48" s="157">
        <v>1</v>
      </c>
      <c r="BI48" s="157">
        <v>1</v>
      </c>
      <c r="BJ48" s="157">
        <v>1</v>
      </c>
      <c r="BK48" s="157">
        <v>1</v>
      </c>
      <c r="BL48" s="157">
        <v>1</v>
      </c>
      <c r="BM48" s="157">
        <v>1</v>
      </c>
      <c r="BN48" s="157">
        <v>1</v>
      </c>
      <c r="BO48" s="157">
        <v>1</v>
      </c>
      <c r="BP48" s="157">
        <v>1</v>
      </c>
      <c r="BQ48" s="157">
        <v>1</v>
      </c>
      <c r="BR48" s="157">
        <v>1</v>
      </c>
      <c r="BS48" s="157">
        <v>1</v>
      </c>
      <c r="BT48" s="157">
        <v>1</v>
      </c>
      <c r="BU48" s="157">
        <v>1</v>
      </c>
      <c r="BV48" s="157">
        <v>1</v>
      </c>
      <c r="BW48" s="157">
        <v>1</v>
      </c>
      <c r="BX48" s="157">
        <v>1</v>
      </c>
      <c r="BY48" s="157">
        <v>1</v>
      </c>
      <c r="BZ48" s="157">
        <v>1</v>
      </c>
      <c r="CA48" s="157">
        <v>1</v>
      </c>
      <c r="CB48" s="157">
        <v>1</v>
      </c>
      <c r="CC48" s="157">
        <v>1</v>
      </c>
      <c r="CD48" s="157">
        <v>1</v>
      </c>
      <c r="CE48" s="157">
        <v>1</v>
      </c>
      <c r="CF48" s="157">
        <v>1</v>
      </c>
      <c r="CG48" s="157">
        <v>1</v>
      </c>
      <c r="CH48" s="157">
        <v>1</v>
      </c>
      <c r="CI48" s="157">
        <v>1</v>
      </c>
      <c r="CJ48" s="157">
        <v>1</v>
      </c>
      <c r="CK48" s="157">
        <v>1</v>
      </c>
      <c r="CL48" s="157">
        <v>1</v>
      </c>
      <c r="CM48" s="157">
        <v>1</v>
      </c>
      <c r="CN48" s="157">
        <v>1</v>
      </c>
      <c r="CO48" s="157">
        <v>1</v>
      </c>
      <c r="CP48" s="157">
        <v>1</v>
      </c>
      <c r="CQ48" s="157">
        <v>1</v>
      </c>
      <c r="CR48" s="157">
        <v>1</v>
      </c>
      <c r="CS48" s="157">
        <v>1</v>
      </c>
      <c r="CT48" s="157">
        <v>1</v>
      </c>
      <c r="CU48" s="157">
        <v>1</v>
      </c>
      <c r="CV48" s="157">
        <v>1</v>
      </c>
      <c r="CW48" s="157">
        <v>1</v>
      </c>
      <c r="CX48" s="157">
        <v>1</v>
      </c>
      <c r="CY48" s="157">
        <v>1</v>
      </c>
      <c r="CZ48" s="157">
        <v>1</v>
      </c>
      <c r="DA48" s="157">
        <v>1</v>
      </c>
      <c r="DB48" s="157">
        <v>1</v>
      </c>
      <c r="DC48" s="157">
        <v>1</v>
      </c>
      <c r="DD48" s="157">
        <v>1</v>
      </c>
      <c r="DE48" s="157">
        <v>1</v>
      </c>
      <c r="DF48" s="157">
        <v>1</v>
      </c>
      <c r="DG48" s="157">
        <v>1</v>
      </c>
      <c r="DH48" s="157">
        <v>1</v>
      </c>
      <c r="DI48" s="157">
        <v>1</v>
      </c>
      <c r="DJ48" s="157">
        <v>1</v>
      </c>
      <c r="DK48" s="157">
        <v>1</v>
      </c>
      <c r="DL48" s="157">
        <v>1</v>
      </c>
      <c r="DM48" s="157">
        <v>1</v>
      </c>
      <c r="DN48" s="157">
        <v>1</v>
      </c>
      <c r="DO48" s="157">
        <v>1</v>
      </c>
      <c r="DP48" s="157">
        <v>1</v>
      </c>
      <c r="DQ48" s="157">
        <v>1</v>
      </c>
      <c r="DR48" s="157">
        <v>1</v>
      </c>
      <c r="DS48" s="157">
        <v>1</v>
      </c>
      <c r="DT48" s="157">
        <v>1</v>
      </c>
      <c r="DU48" s="157">
        <v>1</v>
      </c>
      <c r="DV48" s="157">
        <v>1</v>
      </c>
      <c r="DW48" s="157">
        <v>1</v>
      </c>
      <c r="DX48" s="157">
        <v>1</v>
      </c>
      <c r="DY48" s="157">
        <v>1</v>
      </c>
      <c r="DZ48" s="157">
        <v>1</v>
      </c>
      <c r="EA48" s="157">
        <v>1</v>
      </c>
      <c r="EB48" s="157">
        <v>1</v>
      </c>
      <c r="EC48" s="157">
        <v>1</v>
      </c>
      <c r="ED48" s="157">
        <v>1</v>
      </c>
      <c r="EE48" s="158">
        <v>1</v>
      </c>
      <c r="EF48" s="158">
        <v>1</v>
      </c>
      <c r="EG48" s="158">
        <v>1</v>
      </c>
      <c r="EH48" s="158">
        <v>1</v>
      </c>
      <c r="EI48" s="158">
        <v>1</v>
      </c>
      <c r="EJ48" s="158">
        <v>1</v>
      </c>
      <c r="EK48" s="158">
        <v>1</v>
      </c>
      <c r="EL48" s="158">
        <v>1</v>
      </c>
      <c r="EM48" s="158">
        <v>1</v>
      </c>
      <c r="EN48" s="158">
        <v>1</v>
      </c>
      <c r="EO48" s="158">
        <v>1</v>
      </c>
      <c r="EP48" s="158">
        <v>1</v>
      </c>
      <c r="EQ48" s="158">
        <v>1</v>
      </c>
      <c r="ER48" s="158">
        <v>1</v>
      </c>
      <c r="ES48" s="158">
        <v>1</v>
      </c>
      <c r="ET48" s="158">
        <v>1</v>
      </c>
      <c r="EU48" s="156">
        <v>0</v>
      </c>
      <c r="EV48" s="159">
        <v>0</v>
      </c>
      <c r="EW48" s="144">
        <v>0</v>
      </c>
      <c r="EX48" s="144">
        <v>0</v>
      </c>
      <c r="EY48" s="144">
        <v>0</v>
      </c>
      <c r="EZ48" s="144">
        <v>0</v>
      </c>
      <c r="FA48" s="144">
        <v>0</v>
      </c>
      <c r="FB48" s="144">
        <v>0</v>
      </c>
      <c r="FC48" s="88">
        <v>0</v>
      </c>
      <c r="FD48" s="110" t="str">
        <f t="shared" si="58"/>
        <v>ดี</v>
      </c>
      <c r="FE48" s="98">
        <f t="shared" si="59"/>
        <v>1</v>
      </c>
      <c r="FF48" s="98">
        <f t="shared" si="60"/>
        <v>1</v>
      </c>
      <c r="FG48" s="98">
        <f t="shared" si="61"/>
        <v>1</v>
      </c>
      <c r="FH48" s="98">
        <f t="shared" si="62"/>
        <v>1</v>
      </c>
      <c r="FI48" s="98">
        <f t="shared" si="63"/>
        <v>1</v>
      </c>
      <c r="FJ48" s="98">
        <f t="shared" si="64"/>
        <v>1</v>
      </c>
      <c r="FK48" s="98">
        <f t="shared" si="65"/>
        <v>1</v>
      </c>
      <c r="FL48" s="98">
        <f t="shared" si="66"/>
        <v>1</v>
      </c>
      <c r="FM48" s="98">
        <f t="shared" si="67"/>
        <v>1</v>
      </c>
      <c r="FN48" s="98">
        <f t="shared" si="68"/>
        <v>1</v>
      </c>
      <c r="FO48" s="98">
        <f t="shared" si="69"/>
        <v>1</v>
      </c>
      <c r="FP48" s="98">
        <f t="shared" si="70"/>
        <v>1</v>
      </c>
      <c r="FQ48" s="98">
        <f t="shared" si="71"/>
        <v>0</v>
      </c>
      <c r="FR48" s="98">
        <f t="shared" si="72"/>
        <v>0</v>
      </c>
      <c r="FS48" s="98">
        <f t="shared" si="73"/>
        <v>0</v>
      </c>
      <c r="FT48" s="98">
        <f t="shared" si="74"/>
        <v>0</v>
      </c>
      <c r="FU48" s="98" t="str">
        <f t="shared" si="75"/>
        <v>ดี</v>
      </c>
      <c r="FV48" s="98">
        <f t="shared" si="76"/>
        <v>2</v>
      </c>
      <c r="FW48" s="98">
        <f t="shared" si="77"/>
        <v>0</v>
      </c>
      <c r="FX48" s="98">
        <f t="shared" si="78"/>
        <v>2</v>
      </c>
      <c r="FY48" s="98">
        <f t="shared" si="79"/>
        <v>0</v>
      </c>
      <c r="FZ48" s="98">
        <f t="shared" si="80"/>
        <v>2</v>
      </c>
      <c r="GA48" s="98">
        <f t="shared" si="81"/>
        <v>1</v>
      </c>
      <c r="GB48" s="98">
        <f t="shared" si="82"/>
        <v>10</v>
      </c>
      <c r="GC48" s="98">
        <f t="shared" si="83"/>
        <v>2</v>
      </c>
      <c r="GD48" s="98">
        <f t="shared" si="84"/>
        <v>12</v>
      </c>
      <c r="GE48" s="98">
        <f t="shared" si="85"/>
        <v>1</v>
      </c>
      <c r="GF48" s="98">
        <f t="shared" si="86"/>
        <v>1</v>
      </c>
      <c r="GG48" s="98">
        <f t="shared" si="87"/>
        <v>1</v>
      </c>
      <c r="GH48" s="98">
        <f t="shared" si="88"/>
        <v>0</v>
      </c>
      <c r="GI48" s="98">
        <f t="shared" si="89"/>
        <v>12</v>
      </c>
      <c r="GJ48" s="98">
        <f t="shared" si="90"/>
        <v>0</v>
      </c>
      <c r="GK48" s="98">
        <f t="shared" si="91"/>
        <v>0</v>
      </c>
      <c r="GL48" s="98">
        <f t="shared" si="92"/>
        <v>0</v>
      </c>
      <c r="GM48" s="98">
        <f t="shared" si="93"/>
        <v>0</v>
      </c>
      <c r="GN48" s="98">
        <f t="shared" si="94"/>
        <v>12</v>
      </c>
      <c r="GO48" s="98">
        <f t="shared" si="95"/>
        <v>0</v>
      </c>
      <c r="GP48" s="98">
        <f t="shared" si="96"/>
        <v>0</v>
      </c>
      <c r="GQ48" s="98">
        <f t="shared" si="97"/>
        <v>0</v>
      </c>
      <c r="GR48" s="98">
        <f t="shared" si="98"/>
        <v>1</v>
      </c>
      <c r="GS48" s="98">
        <f t="shared" si="99"/>
        <v>1</v>
      </c>
      <c r="GT48" s="98">
        <f t="shared" si="100"/>
        <v>1</v>
      </c>
      <c r="GU48" s="98">
        <f t="shared" si="101"/>
        <v>1</v>
      </c>
      <c r="GV48" s="98">
        <f t="shared" si="102"/>
        <v>1</v>
      </c>
      <c r="GW48" s="98">
        <f t="shared" si="103"/>
        <v>1</v>
      </c>
      <c r="GX48" s="98">
        <f t="shared" si="104"/>
        <v>1</v>
      </c>
      <c r="GY48" s="98">
        <f t="shared" si="105"/>
        <v>1</v>
      </c>
      <c r="GZ48" s="98">
        <f t="shared" si="106"/>
        <v>1</v>
      </c>
      <c r="HA48" s="98">
        <f t="shared" si="107"/>
        <v>1</v>
      </c>
      <c r="HB48" s="98">
        <f t="shared" si="108"/>
        <v>1</v>
      </c>
      <c r="HC48" s="98">
        <f t="shared" si="109"/>
        <v>1</v>
      </c>
      <c r="HD48" s="98">
        <f t="shared" si="110"/>
        <v>1</v>
      </c>
      <c r="HE48" s="98">
        <f t="shared" si="111"/>
        <v>1</v>
      </c>
      <c r="HF48" s="98">
        <f t="shared" si="112"/>
        <v>2</v>
      </c>
      <c r="HG48" s="98">
        <f t="shared" si="113"/>
        <v>1</v>
      </c>
      <c r="HH48" s="98">
        <f t="shared" si="114"/>
        <v>1</v>
      </c>
      <c r="HI48" s="98">
        <f t="shared" si="115"/>
        <v>1</v>
      </c>
      <c r="HJ48" s="98">
        <f t="shared" si="116"/>
        <v>2</v>
      </c>
      <c r="HK48" s="98">
        <f t="shared" si="117"/>
        <v>1</v>
      </c>
      <c r="HL48" s="98">
        <f t="shared" si="118"/>
        <v>1</v>
      </c>
      <c r="HM48" s="98">
        <f t="shared" si="119"/>
        <v>1</v>
      </c>
      <c r="HN48" s="98">
        <f t="shared" si="120"/>
        <v>1</v>
      </c>
      <c r="HO48" s="98">
        <f t="shared" si="121"/>
        <v>1</v>
      </c>
      <c r="HP48" s="136" t="str">
        <f t="shared" si="122"/>
        <v>รพศ.</v>
      </c>
      <c r="HQ48" s="98">
        <f t="shared" si="123"/>
        <v>20</v>
      </c>
      <c r="HR48" s="98">
        <f t="shared" si="124"/>
        <v>0</v>
      </c>
      <c r="HS48" s="98">
        <f t="shared" si="125"/>
        <v>30</v>
      </c>
      <c r="HT48" s="98">
        <f t="shared" si="126"/>
        <v>1</v>
      </c>
      <c r="HU48" s="98">
        <f t="shared" si="127"/>
        <v>1</v>
      </c>
      <c r="HV48" s="98">
        <f t="shared" si="128"/>
        <v>1</v>
      </c>
      <c r="HW48" s="97">
        <f t="shared" si="129"/>
        <v>0</v>
      </c>
      <c r="HX48" s="97">
        <f t="shared" si="130"/>
        <v>1</v>
      </c>
      <c r="HY48" s="97">
        <f t="shared" si="131"/>
        <v>1</v>
      </c>
      <c r="HZ48" s="137">
        <f t="shared" si="132"/>
        <v>1</v>
      </c>
      <c r="IA48" s="136">
        <v>300</v>
      </c>
      <c r="IB48" s="138" t="str">
        <f t="shared" si="133"/>
        <v>001243900</v>
      </c>
      <c r="IC48" s="138" t="str">
        <f t="shared" si="134"/>
        <v>สถาบันประสาทวิทยา</v>
      </c>
    </row>
    <row r="49" spans="2:237">
      <c r="B49" s="94">
        <v>952</v>
      </c>
      <c r="C49" s="141" t="s">
        <v>228</v>
      </c>
      <c r="D49" s="94">
        <v>13</v>
      </c>
      <c r="E49" s="95" t="s">
        <v>229</v>
      </c>
      <c r="F49" s="96" t="s">
        <v>6</v>
      </c>
      <c r="G49" s="96" t="s">
        <v>82</v>
      </c>
      <c r="H49" s="160" t="s">
        <v>84</v>
      </c>
      <c r="I49" s="160" t="s">
        <v>84</v>
      </c>
      <c r="J49" s="160" t="s">
        <v>84</v>
      </c>
      <c r="K49" s="160" t="s">
        <v>84</v>
      </c>
      <c r="L49" s="107">
        <v>43008</v>
      </c>
      <c r="M49" s="108">
        <f t="shared" si="57"/>
        <v>43738</v>
      </c>
      <c r="N49" s="156">
        <v>1</v>
      </c>
      <c r="O49" s="156">
        <v>1</v>
      </c>
      <c r="P49" s="156">
        <v>1</v>
      </c>
      <c r="Q49" s="156">
        <v>1</v>
      </c>
      <c r="R49" s="156">
        <v>1</v>
      </c>
      <c r="S49" s="157">
        <v>1</v>
      </c>
      <c r="T49" s="157">
        <v>1</v>
      </c>
      <c r="U49" s="157">
        <v>1</v>
      </c>
      <c r="V49" s="157">
        <v>1</v>
      </c>
      <c r="W49" s="157">
        <v>1</v>
      </c>
      <c r="X49" s="157">
        <v>1</v>
      </c>
      <c r="Y49" s="157">
        <v>1</v>
      </c>
      <c r="Z49" s="157">
        <v>1</v>
      </c>
      <c r="AA49" s="157">
        <v>1</v>
      </c>
      <c r="AB49" s="157">
        <v>1</v>
      </c>
      <c r="AC49" s="157">
        <v>1</v>
      </c>
      <c r="AD49" s="157">
        <v>1</v>
      </c>
      <c r="AE49" s="157">
        <v>1</v>
      </c>
      <c r="AF49" s="157">
        <v>1</v>
      </c>
      <c r="AG49" s="157">
        <v>1</v>
      </c>
      <c r="AH49" s="157">
        <v>1</v>
      </c>
      <c r="AI49" s="157">
        <v>1</v>
      </c>
      <c r="AJ49" s="157">
        <v>1</v>
      </c>
      <c r="AK49" s="157">
        <v>1</v>
      </c>
      <c r="AL49" s="157">
        <v>1</v>
      </c>
      <c r="AM49" s="157">
        <v>1</v>
      </c>
      <c r="AN49" s="157">
        <v>1</v>
      </c>
      <c r="AO49" s="157">
        <v>1</v>
      </c>
      <c r="AP49" s="157">
        <v>1</v>
      </c>
      <c r="AQ49" s="157">
        <v>1</v>
      </c>
      <c r="AR49" s="157">
        <v>1</v>
      </c>
      <c r="AS49" s="157">
        <v>1</v>
      </c>
      <c r="AT49" s="157">
        <v>1</v>
      </c>
      <c r="AU49" s="157">
        <v>1</v>
      </c>
      <c r="AV49" s="157">
        <v>1</v>
      </c>
      <c r="AW49" s="157">
        <v>1</v>
      </c>
      <c r="AX49" s="157">
        <v>1</v>
      </c>
      <c r="AY49" s="157">
        <v>1</v>
      </c>
      <c r="AZ49" s="157">
        <v>1</v>
      </c>
      <c r="BA49" s="157">
        <v>1</v>
      </c>
      <c r="BB49" s="157">
        <v>1</v>
      </c>
      <c r="BC49" s="157">
        <v>1</v>
      </c>
      <c r="BD49" s="157">
        <v>1</v>
      </c>
      <c r="BE49" s="157">
        <v>1</v>
      </c>
      <c r="BF49" s="157">
        <v>1</v>
      </c>
      <c r="BG49" s="157">
        <v>1</v>
      </c>
      <c r="BH49" s="157">
        <v>1</v>
      </c>
      <c r="BI49" s="157">
        <v>1</v>
      </c>
      <c r="BJ49" s="157">
        <v>1</v>
      </c>
      <c r="BK49" s="157">
        <v>1</v>
      </c>
      <c r="BL49" s="157">
        <v>1</v>
      </c>
      <c r="BM49" s="157">
        <v>1</v>
      </c>
      <c r="BN49" s="157">
        <v>1</v>
      </c>
      <c r="BO49" s="157">
        <v>1</v>
      </c>
      <c r="BP49" s="157">
        <v>1</v>
      </c>
      <c r="BQ49" s="157">
        <v>1</v>
      </c>
      <c r="BR49" s="157">
        <v>1</v>
      </c>
      <c r="BS49" s="157">
        <v>1</v>
      </c>
      <c r="BT49" s="157">
        <v>1</v>
      </c>
      <c r="BU49" s="157">
        <v>1</v>
      </c>
      <c r="BV49" s="157">
        <v>1</v>
      </c>
      <c r="BW49" s="157">
        <v>1</v>
      </c>
      <c r="BX49" s="157">
        <v>1</v>
      </c>
      <c r="BY49" s="157">
        <v>1</v>
      </c>
      <c r="BZ49" s="157">
        <v>1</v>
      </c>
      <c r="CA49" s="157">
        <v>1</v>
      </c>
      <c r="CB49" s="157">
        <v>1</v>
      </c>
      <c r="CC49" s="157">
        <v>1</v>
      </c>
      <c r="CD49" s="157">
        <v>1</v>
      </c>
      <c r="CE49" s="157">
        <v>1</v>
      </c>
      <c r="CF49" s="157">
        <v>1</v>
      </c>
      <c r="CG49" s="157">
        <v>1</v>
      </c>
      <c r="CH49" s="157">
        <v>1</v>
      </c>
      <c r="CI49" s="157">
        <v>1</v>
      </c>
      <c r="CJ49" s="157">
        <v>1</v>
      </c>
      <c r="CK49" s="157">
        <v>1</v>
      </c>
      <c r="CL49" s="157">
        <v>1</v>
      </c>
      <c r="CM49" s="157">
        <v>1</v>
      </c>
      <c r="CN49" s="157">
        <v>1</v>
      </c>
      <c r="CO49" s="157">
        <v>1</v>
      </c>
      <c r="CP49" s="157">
        <v>1</v>
      </c>
      <c r="CQ49" s="157">
        <v>1</v>
      </c>
      <c r="CR49" s="157">
        <v>1</v>
      </c>
      <c r="CS49" s="157">
        <v>1</v>
      </c>
      <c r="CT49" s="157">
        <v>1</v>
      </c>
      <c r="CU49" s="157">
        <v>1</v>
      </c>
      <c r="CV49" s="157">
        <v>1</v>
      </c>
      <c r="CW49" s="157">
        <v>1</v>
      </c>
      <c r="CX49" s="157">
        <v>1</v>
      </c>
      <c r="CY49" s="157">
        <v>1</v>
      </c>
      <c r="CZ49" s="157">
        <v>1</v>
      </c>
      <c r="DA49" s="157">
        <v>1</v>
      </c>
      <c r="DB49" s="157">
        <v>1</v>
      </c>
      <c r="DC49" s="157">
        <v>1</v>
      </c>
      <c r="DD49" s="157">
        <v>1</v>
      </c>
      <c r="DE49" s="157">
        <v>1</v>
      </c>
      <c r="DF49" s="157">
        <v>1</v>
      </c>
      <c r="DG49" s="157">
        <v>1</v>
      </c>
      <c r="DH49" s="157">
        <v>1</v>
      </c>
      <c r="DI49" s="157">
        <v>1</v>
      </c>
      <c r="DJ49" s="157">
        <v>1</v>
      </c>
      <c r="DK49" s="157">
        <v>1</v>
      </c>
      <c r="DL49" s="157">
        <v>1</v>
      </c>
      <c r="DM49" s="157">
        <v>1</v>
      </c>
      <c r="DN49" s="157">
        <v>1</v>
      </c>
      <c r="DO49" s="157">
        <v>1</v>
      </c>
      <c r="DP49" s="157">
        <v>1</v>
      </c>
      <c r="DQ49" s="157">
        <v>1</v>
      </c>
      <c r="DR49" s="157">
        <v>1</v>
      </c>
      <c r="DS49" s="157">
        <v>1</v>
      </c>
      <c r="DT49" s="157">
        <v>1</v>
      </c>
      <c r="DU49" s="157">
        <v>1</v>
      </c>
      <c r="DV49" s="157">
        <v>1</v>
      </c>
      <c r="DW49" s="157">
        <v>1</v>
      </c>
      <c r="DX49" s="157">
        <v>1</v>
      </c>
      <c r="DY49" s="157">
        <v>1</v>
      </c>
      <c r="DZ49" s="157">
        <v>1</v>
      </c>
      <c r="EA49" s="157">
        <v>1</v>
      </c>
      <c r="EB49" s="157">
        <v>1</v>
      </c>
      <c r="EC49" s="157">
        <v>1</v>
      </c>
      <c r="ED49" s="157">
        <v>1</v>
      </c>
      <c r="EE49" s="158">
        <v>1</v>
      </c>
      <c r="EF49" s="158">
        <v>1</v>
      </c>
      <c r="EG49" s="158">
        <v>1</v>
      </c>
      <c r="EH49" s="158">
        <v>1</v>
      </c>
      <c r="EI49" s="158">
        <v>1</v>
      </c>
      <c r="EJ49" s="158">
        <v>1</v>
      </c>
      <c r="EK49" s="158">
        <v>1</v>
      </c>
      <c r="EL49" s="158">
        <v>1</v>
      </c>
      <c r="EM49" s="158">
        <v>1</v>
      </c>
      <c r="EN49" s="158">
        <v>1</v>
      </c>
      <c r="EO49" s="158">
        <v>1</v>
      </c>
      <c r="EP49" s="158">
        <v>1</v>
      </c>
      <c r="EQ49" s="158">
        <v>1</v>
      </c>
      <c r="ER49" s="158">
        <v>1</v>
      </c>
      <c r="ES49" s="158">
        <v>1</v>
      </c>
      <c r="ET49" s="158">
        <v>1</v>
      </c>
      <c r="EU49" s="156">
        <v>0</v>
      </c>
      <c r="EV49" s="159">
        <v>0</v>
      </c>
      <c r="EW49" s="144">
        <v>0</v>
      </c>
      <c r="EX49" s="144">
        <v>0</v>
      </c>
      <c r="EY49" s="144">
        <v>0</v>
      </c>
      <c r="EZ49" s="144">
        <v>0</v>
      </c>
      <c r="FA49" s="144">
        <v>0</v>
      </c>
      <c r="FB49" s="144">
        <v>0</v>
      </c>
      <c r="FC49" s="88">
        <v>0</v>
      </c>
      <c r="FD49" s="110" t="str">
        <f t="shared" si="58"/>
        <v>ดี</v>
      </c>
      <c r="FE49" s="98">
        <f t="shared" si="59"/>
        <v>1</v>
      </c>
      <c r="FF49" s="98">
        <f t="shared" si="60"/>
        <v>1</v>
      </c>
      <c r="FG49" s="98">
        <f t="shared" si="61"/>
        <v>1</v>
      </c>
      <c r="FH49" s="98">
        <f t="shared" si="62"/>
        <v>1</v>
      </c>
      <c r="FI49" s="98">
        <f t="shared" si="63"/>
        <v>1</v>
      </c>
      <c r="FJ49" s="98">
        <f t="shared" si="64"/>
        <v>1</v>
      </c>
      <c r="FK49" s="98">
        <f t="shared" si="65"/>
        <v>1</v>
      </c>
      <c r="FL49" s="98">
        <f t="shared" si="66"/>
        <v>1</v>
      </c>
      <c r="FM49" s="98">
        <f t="shared" si="67"/>
        <v>1</v>
      </c>
      <c r="FN49" s="98">
        <f t="shared" si="68"/>
        <v>1</v>
      </c>
      <c r="FO49" s="98">
        <f t="shared" si="69"/>
        <v>1</v>
      </c>
      <c r="FP49" s="98">
        <f t="shared" si="70"/>
        <v>1</v>
      </c>
      <c r="FQ49" s="98">
        <f t="shared" si="71"/>
        <v>0</v>
      </c>
      <c r="FR49" s="98">
        <f t="shared" si="72"/>
        <v>0</v>
      </c>
      <c r="FS49" s="98">
        <f t="shared" si="73"/>
        <v>0</v>
      </c>
      <c r="FT49" s="98">
        <f t="shared" si="74"/>
        <v>0</v>
      </c>
      <c r="FU49" s="98" t="str">
        <f t="shared" si="75"/>
        <v>ดี</v>
      </c>
      <c r="FV49" s="98">
        <f t="shared" si="76"/>
        <v>2</v>
      </c>
      <c r="FW49" s="98">
        <f t="shared" si="77"/>
        <v>0</v>
      </c>
      <c r="FX49" s="98">
        <f t="shared" si="78"/>
        <v>2</v>
      </c>
      <c r="FY49" s="98">
        <f t="shared" si="79"/>
        <v>0</v>
      </c>
      <c r="FZ49" s="98">
        <f t="shared" si="80"/>
        <v>2</v>
      </c>
      <c r="GA49" s="98">
        <f t="shared" si="81"/>
        <v>1</v>
      </c>
      <c r="GB49" s="98">
        <f t="shared" si="82"/>
        <v>10</v>
      </c>
      <c r="GC49" s="98">
        <f t="shared" si="83"/>
        <v>2</v>
      </c>
      <c r="GD49" s="98">
        <f t="shared" si="84"/>
        <v>12</v>
      </c>
      <c r="GE49" s="98">
        <f t="shared" si="85"/>
        <v>1</v>
      </c>
      <c r="GF49" s="98">
        <f t="shared" si="86"/>
        <v>1</v>
      </c>
      <c r="GG49" s="98">
        <f t="shared" si="87"/>
        <v>1</v>
      </c>
      <c r="GH49" s="98">
        <f t="shared" si="88"/>
        <v>0</v>
      </c>
      <c r="GI49" s="98">
        <f t="shared" si="89"/>
        <v>12</v>
      </c>
      <c r="GJ49" s="98">
        <f t="shared" si="90"/>
        <v>0</v>
      </c>
      <c r="GK49" s="98">
        <f t="shared" si="91"/>
        <v>0</v>
      </c>
      <c r="GL49" s="98">
        <f t="shared" si="92"/>
        <v>0</v>
      </c>
      <c r="GM49" s="98">
        <f t="shared" si="93"/>
        <v>0</v>
      </c>
      <c r="GN49" s="98">
        <f t="shared" si="94"/>
        <v>12</v>
      </c>
      <c r="GO49" s="98">
        <f t="shared" si="95"/>
        <v>0</v>
      </c>
      <c r="GP49" s="98">
        <f t="shared" si="96"/>
        <v>0</v>
      </c>
      <c r="GQ49" s="98">
        <f t="shared" si="97"/>
        <v>0</v>
      </c>
      <c r="GR49" s="98">
        <f t="shared" si="98"/>
        <v>1</v>
      </c>
      <c r="GS49" s="98">
        <f t="shared" si="99"/>
        <v>1</v>
      </c>
      <c r="GT49" s="98">
        <f t="shared" si="100"/>
        <v>1</v>
      </c>
      <c r="GU49" s="98">
        <f t="shared" si="101"/>
        <v>1</v>
      </c>
      <c r="GV49" s="98">
        <f t="shared" si="102"/>
        <v>1</v>
      </c>
      <c r="GW49" s="98">
        <f t="shared" si="103"/>
        <v>1</v>
      </c>
      <c r="GX49" s="98">
        <f t="shared" si="104"/>
        <v>1</v>
      </c>
      <c r="GY49" s="98">
        <f t="shared" si="105"/>
        <v>1</v>
      </c>
      <c r="GZ49" s="98">
        <f t="shared" si="106"/>
        <v>1</v>
      </c>
      <c r="HA49" s="98">
        <f t="shared" si="107"/>
        <v>1</v>
      </c>
      <c r="HB49" s="98">
        <f t="shared" si="108"/>
        <v>1</v>
      </c>
      <c r="HC49" s="98">
        <f t="shared" si="109"/>
        <v>1</v>
      </c>
      <c r="HD49" s="98">
        <f t="shared" si="110"/>
        <v>1</v>
      </c>
      <c r="HE49" s="98">
        <f t="shared" si="111"/>
        <v>1</v>
      </c>
      <c r="HF49" s="98">
        <f t="shared" si="112"/>
        <v>2</v>
      </c>
      <c r="HG49" s="98">
        <f t="shared" si="113"/>
        <v>1</v>
      </c>
      <c r="HH49" s="98">
        <f t="shared" si="114"/>
        <v>1</v>
      </c>
      <c r="HI49" s="98">
        <f t="shared" si="115"/>
        <v>1</v>
      </c>
      <c r="HJ49" s="98">
        <f t="shared" si="116"/>
        <v>2</v>
      </c>
      <c r="HK49" s="98">
        <f t="shared" si="117"/>
        <v>1</v>
      </c>
      <c r="HL49" s="98">
        <f t="shared" si="118"/>
        <v>1</v>
      </c>
      <c r="HM49" s="98">
        <f t="shared" si="119"/>
        <v>1</v>
      </c>
      <c r="HN49" s="98">
        <f t="shared" si="120"/>
        <v>1</v>
      </c>
      <c r="HO49" s="98">
        <f t="shared" si="121"/>
        <v>1</v>
      </c>
      <c r="HP49" s="136" t="str">
        <f t="shared" si="122"/>
        <v>รพศ.</v>
      </c>
      <c r="HQ49" s="98">
        <f t="shared" si="123"/>
        <v>20</v>
      </c>
      <c r="HR49" s="98">
        <f t="shared" si="124"/>
        <v>0</v>
      </c>
      <c r="HS49" s="98">
        <f t="shared" si="125"/>
        <v>30</v>
      </c>
      <c r="HT49" s="98">
        <f t="shared" si="126"/>
        <v>1</v>
      </c>
      <c r="HU49" s="98">
        <f t="shared" si="127"/>
        <v>1</v>
      </c>
      <c r="HV49" s="98">
        <f t="shared" si="128"/>
        <v>1</v>
      </c>
      <c r="HW49" s="97">
        <f t="shared" si="129"/>
        <v>0</v>
      </c>
      <c r="HX49" s="97">
        <f t="shared" si="130"/>
        <v>1</v>
      </c>
      <c r="HY49" s="97">
        <f t="shared" si="131"/>
        <v>1</v>
      </c>
      <c r="HZ49" s="137">
        <f t="shared" si="132"/>
        <v>1</v>
      </c>
      <c r="IA49" s="136">
        <v>200</v>
      </c>
      <c r="IB49" s="138" t="str">
        <f t="shared" si="133"/>
        <v>001225000</v>
      </c>
      <c r="IC49" s="138" t="str">
        <f t="shared" si="134"/>
        <v>สถาบันมะเร็งแห่งชาติ</v>
      </c>
    </row>
    <row r="50" spans="2:237">
      <c r="B50" s="94">
        <v>953</v>
      </c>
      <c r="C50" s="141" t="s">
        <v>230</v>
      </c>
      <c r="D50" s="94">
        <v>13</v>
      </c>
      <c r="E50" s="95" t="s">
        <v>231</v>
      </c>
      <c r="F50" s="96" t="s">
        <v>6</v>
      </c>
      <c r="G50" s="96" t="s">
        <v>82</v>
      </c>
      <c r="H50" s="160" t="s">
        <v>84</v>
      </c>
      <c r="I50" s="160" t="s">
        <v>84</v>
      </c>
      <c r="J50" s="160" t="s">
        <v>84</v>
      </c>
      <c r="K50" s="160" t="s">
        <v>84</v>
      </c>
      <c r="L50" s="107">
        <v>43008</v>
      </c>
      <c r="M50" s="108">
        <f t="shared" si="57"/>
        <v>43738</v>
      </c>
      <c r="N50" s="156">
        <v>1</v>
      </c>
      <c r="O50" s="156">
        <v>1</v>
      </c>
      <c r="P50" s="156">
        <v>1</v>
      </c>
      <c r="Q50" s="156">
        <v>1</v>
      </c>
      <c r="R50" s="156">
        <v>1</v>
      </c>
      <c r="S50" s="157">
        <v>1</v>
      </c>
      <c r="T50" s="157">
        <v>1</v>
      </c>
      <c r="U50" s="157">
        <v>1</v>
      </c>
      <c r="V50" s="157">
        <v>1</v>
      </c>
      <c r="W50" s="157">
        <v>1</v>
      </c>
      <c r="X50" s="157">
        <v>1</v>
      </c>
      <c r="Y50" s="157">
        <v>1</v>
      </c>
      <c r="Z50" s="157">
        <v>1</v>
      </c>
      <c r="AA50" s="157">
        <v>1</v>
      </c>
      <c r="AB50" s="157">
        <v>1</v>
      </c>
      <c r="AC50" s="157">
        <v>1</v>
      </c>
      <c r="AD50" s="157">
        <v>1</v>
      </c>
      <c r="AE50" s="157">
        <v>1</v>
      </c>
      <c r="AF50" s="157">
        <v>1</v>
      </c>
      <c r="AG50" s="157">
        <v>1</v>
      </c>
      <c r="AH50" s="157">
        <v>1</v>
      </c>
      <c r="AI50" s="157">
        <v>1</v>
      </c>
      <c r="AJ50" s="157">
        <v>1</v>
      </c>
      <c r="AK50" s="157">
        <v>1</v>
      </c>
      <c r="AL50" s="157">
        <v>1</v>
      </c>
      <c r="AM50" s="157">
        <v>1</v>
      </c>
      <c r="AN50" s="157">
        <v>1</v>
      </c>
      <c r="AO50" s="157">
        <v>1</v>
      </c>
      <c r="AP50" s="157">
        <v>1</v>
      </c>
      <c r="AQ50" s="157">
        <v>1</v>
      </c>
      <c r="AR50" s="157">
        <v>1</v>
      </c>
      <c r="AS50" s="157">
        <v>1</v>
      </c>
      <c r="AT50" s="157">
        <v>1</v>
      </c>
      <c r="AU50" s="157">
        <v>1</v>
      </c>
      <c r="AV50" s="157">
        <v>1</v>
      </c>
      <c r="AW50" s="157">
        <v>1</v>
      </c>
      <c r="AX50" s="157">
        <v>1</v>
      </c>
      <c r="AY50" s="157">
        <v>1</v>
      </c>
      <c r="AZ50" s="157">
        <v>1</v>
      </c>
      <c r="BA50" s="157">
        <v>1</v>
      </c>
      <c r="BB50" s="157">
        <v>1</v>
      </c>
      <c r="BC50" s="157">
        <v>1</v>
      </c>
      <c r="BD50" s="157">
        <v>1</v>
      </c>
      <c r="BE50" s="157">
        <v>1</v>
      </c>
      <c r="BF50" s="157">
        <v>1</v>
      </c>
      <c r="BG50" s="157">
        <v>1</v>
      </c>
      <c r="BH50" s="157">
        <v>1</v>
      </c>
      <c r="BI50" s="157">
        <v>1</v>
      </c>
      <c r="BJ50" s="157">
        <v>1</v>
      </c>
      <c r="BK50" s="157">
        <v>1</v>
      </c>
      <c r="BL50" s="157">
        <v>1</v>
      </c>
      <c r="BM50" s="157">
        <v>1</v>
      </c>
      <c r="BN50" s="157">
        <v>1</v>
      </c>
      <c r="BO50" s="157">
        <v>1</v>
      </c>
      <c r="BP50" s="157">
        <v>1</v>
      </c>
      <c r="BQ50" s="157">
        <v>1</v>
      </c>
      <c r="BR50" s="157">
        <v>1</v>
      </c>
      <c r="BS50" s="157">
        <v>1</v>
      </c>
      <c r="BT50" s="157">
        <v>1</v>
      </c>
      <c r="BU50" s="157">
        <v>1</v>
      </c>
      <c r="BV50" s="157">
        <v>1</v>
      </c>
      <c r="BW50" s="157">
        <v>1</v>
      </c>
      <c r="BX50" s="157">
        <v>1</v>
      </c>
      <c r="BY50" s="157">
        <v>1</v>
      </c>
      <c r="BZ50" s="157">
        <v>1</v>
      </c>
      <c r="CA50" s="157">
        <v>1</v>
      </c>
      <c r="CB50" s="157">
        <v>1</v>
      </c>
      <c r="CC50" s="157">
        <v>1</v>
      </c>
      <c r="CD50" s="157">
        <v>1</v>
      </c>
      <c r="CE50" s="157">
        <v>1</v>
      </c>
      <c r="CF50" s="157">
        <v>1</v>
      </c>
      <c r="CG50" s="157">
        <v>1</v>
      </c>
      <c r="CH50" s="157">
        <v>1</v>
      </c>
      <c r="CI50" s="157">
        <v>1</v>
      </c>
      <c r="CJ50" s="157">
        <v>1</v>
      </c>
      <c r="CK50" s="157">
        <v>1</v>
      </c>
      <c r="CL50" s="157">
        <v>1</v>
      </c>
      <c r="CM50" s="157">
        <v>1</v>
      </c>
      <c r="CN50" s="157">
        <v>1</v>
      </c>
      <c r="CO50" s="157">
        <v>1</v>
      </c>
      <c r="CP50" s="157">
        <v>1</v>
      </c>
      <c r="CQ50" s="157">
        <v>1</v>
      </c>
      <c r="CR50" s="157">
        <v>1</v>
      </c>
      <c r="CS50" s="157">
        <v>1</v>
      </c>
      <c r="CT50" s="157">
        <v>1</v>
      </c>
      <c r="CU50" s="157">
        <v>1</v>
      </c>
      <c r="CV50" s="157">
        <v>1</v>
      </c>
      <c r="CW50" s="157">
        <v>1</v>
      </c>
      <c r="CX50" s="157">
        <v>1</v>
      </c>
      <c r="CY50" s="157">
        <v>1</v>
      </c>
      <c r="CZ50" s="157">
        <v>1</v>
      </c>
      <c r="DA50" s="157">
        <v>1</v>
      </c>
      <c r="DB50" s="157">
        <v>1</v>
      </c>
      <c r="DC50" s="157">
        <v>1</v>
      </c>
      <c r="DD50" s="157">
        <v>1</v>
      </c>
      <c r="DE50" s="157">
        <v>1</v>
      </c>
      <c r="DF50" s="157">
        <v>1</v>
      </c>
      <c r="DG50" s="157">
        <v>1</v>
      </c>
      <c r="DH50" s="157">
        <v>1</v>
      </c>
      <c r="DI50" s="157">
        <v>1</v>
      </c>
      <c r="DJ50" s="157">
        <v>1</v>
      </c>
      <c r="DK50" s="157">
        <v>1</v>
      </c>
      <c r="DL50" s="157">
        <v>1</v>
      </c>
      <c r="DM50" s="157">
        <v>1</v>
      </c>
      <c r="DN50" s="157">
        <v>1</v>
      </c>
      <c r="DO50" s="157">
        <v>1</v>
      </c>
      <c r="DP50" s="157">
        <v>1</v>
      </c>
      <c r="DQ50" s="157">
        <v>1</v>
      </c>
      <c r="DR50" s="157">
        <v>1</v>
      </c>
      <c r="DS50" s="157">
        <v>1</v>
      </c>
      <c r="DT50" s="157">
        <v>1</v>
      </c>
      <c r="DU50" s="157">
        <v>1</v>
      </c>
      <c r="DV50" s="157">
        <v>1</v>
      </c>
      <c r="DW50" s="157">
        <v>1</v>
      </c>
      <c r="DX50" s="157">
        <v>1</v>
      </c>
      <c r="DY50" s="157">
        <v>1</v>
      </c>
      <c r="DZ50" s="157">
        <v>1</v>
      </c>
      <c r="EA50" s="157">
        <v>1</v>
      </c>
      <c r="EB50" s="157">
        <v>1</v>
      </c>
      <c r="EC50" s="157">
        <v>1</v>
      </c>
      <c r="ED50" s="157">
        <v>1</v>
      </c>
      <c r="EE50" s="158">
        <v>1</v>
      </c>
      <c r="EF50" s="158">
        <v>1</v>
      </c>
      <c r="EG50" s="158">
        <v>1</v>
      </c>
      <c r="EH50" s="158">
        <v>1</v>
      </c>
      <c r="EI50" s="158">
        <v>1</v>
      </c>
      <c r="EJ50" s="158">
        <v>1</v>
      </c>
      <c r="EK50" s="158">
        <v>1</v>
      </c>
      <c r="EL50" s="158">
        <v>1</v>
      </c>
      <c r="EM50" s="158">
        <v>1</v>
      </c>
      <c r="EN50" s="158">
        <v>1</v>
      </c>
      <c r="EO50" s="158">
        <v>1</v>
      </c>
      <c r="EP50" s="158">
        <v>1</v>
      </c>
      <c r="EQ50" s="158">
        <v>1</v>
      </c>
      <c r="ER50" s="158">
        <v>1</v>
      </c>
      <c r="ES50" s="158">
        <v>1</v>
      </c>
      <c r="ET50" s="158">
        <v>1</v>
      </c>
      <c r="EU50" s="156">
        <v>0</v>
      </c>
      <c r="EV50" s="159">
        <v>0</v>
      </c>
      <c r="EW50" s="144">
        <v>0</v>
      </c>
      <c r="EX50" s="144">
        <v>0</v>
      </c>
      <c r="EY50" s="144">
        <v>0</v>
      </c>
      <c r="EZ50" s="144">
        <v>0</v>
      </c>
      <c r="FA50" s="144">
        <v>0</v>
      </c>
      <c r="FB50" s="144">
        <v>0</v>
      </c>
      <c r="FC50" s="88">
        <v>0</v>
      </c>
      <c r="FD50" s="110" t="str">
        <f t="shared" si="58"/>
        <v>ดี</v>
      </c>
      <c r="FE50" s="98">
        <f t="shared" si="59"/>
        <v>1</v>
      </c>
      <c r="FF50" s="98">
        <f t="shared" si="60"/>
        <v>1</v>
      </c>
      <c r="FG50" s="98">
        <f t="shared" si="61"/>
        <v>1</v>
      </c>
      <c r="FH50" s="98">
        <f t="shared" si="62"/>
        <v>1</v>
      </c>
      <c r="FI50" s="98">
        <f t="shared" si="63"/>
        <v>1</v>
      </c>
      <c r="FJ50" s="98">
        <f t="shared" si="64"/>
        <v>1</v>
      </c>
      <c r="FK50" s="98">
        <f t="shared" si="65"/>
        <v>1</v>
      </c>
      <c r="FL50" s="98">
        <f t="shared" si="66"/>
        <v>1</v>
      </c>
      <c r="FM50" s="98">
        <f t="shared" si="67"/>
        <v>1</v>
      </c>
      <c r="FN50" s="98">
        <f t="shared" si="68"/>
        <v>1</v>
      </c>
      <c r="FO50" s="98">
        <f t="shared" si="69"/>
        <v>1</v>
      </c>
      <c r="FP50" s="98">
        <f t="shared" si="70"/>
        <v>1</v>
      </c>
      <c r="FQ50" s="98">
        <f t="shared" si="71"/>
        <v>0</v>
      </c>
      <c r="FR50" s="98">
        <f t="shared" si="72"/>
        <v>0</v>
      </c>
      <c r="FS50" s="98">
        <f t="shared" si="73"/>
        <v>0</v>
      </c>
      <c r="FT50" s="98">
        <f t="shared" si="74"/>
        <v>0</v>
      </c>
      <c r="FU50" s="98" t="str">
        <f t="shared" si="75"/>
        <v>ดี</v>
      </c>
      <c r="FV50" s="98">
        <f t="shared" si="76"/>
        <v>2</v>
      </c>
      <c r="FW50" s="98">
        <f t="shared" si="77"/>
        <v>0</v>
      </c>
      <c r="FX50" s="98">
        <f t="shared" si="78"/>
        <v>2</v>
      </c>
      <c r="FY50" s="98">
        <f t="shared" si="79"/>
        <v>0</v>
      </c>
      <c r="FZ50" s="98">
        <f t="shared" si="80"/>
        <v>2</v>
      </c>
      <c r="GA50" s="98">
        <f t="shared" si="81"/>
        <v>1</v>
      </c>
      <c r="GB50" s="98">
        <f t="shared" si="82"/>
        <v>10</v>
      </c>
      <c r="GC50" s="98">
        <f t="shared" si="83"/>
        <v>2</v>
      </c>
      <c r="GD50" s="98">
        <f t="shared" si="84"/>
        <v>12</v>
      </c>
      <c r="GE50" s="98">
        <f t="shared" si="85"/>
        <v>1</v>
      </c>
      <c r="GF50" s="98">
        <f t="shared" si="86"/>
        <v>1</v>
      </c>
      <c r="GG50" s="98">
        <f t="shared" si="87"/>
        <v>1</v>
      </c>
      <c r="GH50" s="98">
        <f t="shared" si="88"/>
        <v>0</v>
      </c>
      <c r="GI50" s="98">
        <f t="shared" si="89"/>
        <v>12</v>
      </c>
      <c r="GJ50" s="98">
        <f t="shared" si="90"/>
        <v>0</v>
      </c>
      <c r="GK50" s="98">
        <f t="shared" si="91"/>
        <v>0</v>
      </c>
      <c r="GL50" s="98">
        <f t="shared" si="92"/>
        <v>0</v>
      </c>
      <c r="GM50" s="98">
        <f t="shared" si="93"/>
        <v>0</v>
      </c>
      <c r="GN50" s="98">
        <f t="shared" si="94"/>
        <v>12</v>
      </c>
      <c r="GO50" s="98">
        <f t="shared" si="95"/>
        <v>0</v>
      </c>
      <c r="GP50" s="98">
        <f t="shared" si="96"/>
        <v>0</v>
      </c>
      <c r="GQ50" s="98">
        <f t="shared" si="97"/>
        <v>0</v>
      </c>
      <c r="GR50" s="98">
        <f t="shared" si="98"/>
        <v>1</v>
      </c>
      <c r="GS50" s="98">
        <f t="shared" si="99"/>
        <v>1</v>
      </c>
      <c r="GT50" s="98">
        <f t="shared" si="100"/>
        <v>1</v>
      </c>
      <c r="GU50" s="98">
        <f t="shared" si="101"/>
        <v>1</v>
      </c>
      <c r="GV50" s="98">
        <f t="shared" si="102"/>
        <v>1</v>
      </c>
      <c r="GW50" s="98">
        <f t="shared" si="103"/>
        <v>1</v>
      </c>
      <c r="GX50" s="98">
        <f t="shared" si="104"/>
        <v>1</v>
      </c>
      <c r="GY50" s="98">
        <f t="shared" si="105"/>
        <v>1</v>
      </c>
      <c r="GZ50" s="98">
        <f t="shared" si="106"/>
        <v>1</v>
      </c>
      <c r="HA50" s="98">
        <f t="shared" si="107"/>
        <v>1</v>
      </c>
      <c r="HB50" s="98">
        <f t="shared" si="108"/>
        <v>1</v>
      </c>
      <c r="HC50" s="98">
        <f t="shared" si="109"/>
        <v>1</v>
      </c>
      <c r="HD50" s="98">
        <f t="shared" si="110"/>
        <v>1</v>
      </c>
      <c r="HE50" s="98">
        <f t="shared" si="111"/>
        <v>1</v>
      </c>
      <c r="HF50" s="98">
        <f t="shared" si="112"/>
        <v>2</v>
      </c>
      <c r="HG50" s="98">
        <f t="shared" si="113"/>
        <v>1</v>
      </c>
      <c r="HH50" s="98">
        <f t="shared" si="114"/>
        <v>1</v>
      </c>
      <c r="HI50" s="98">
        <f t="shared" si="115"/>
        <v>1</v>
      </c>
      <c r="HJ50" s="98">
        <f t="shared" si="116"/>
        <v>2</v>
      </c>
      <c r="HK50" s="98">
        <f t="shared" si="117"/>
        <v>1</v>
      </c>
      <c r="HL50" s="98">
        <f t="shared" si="118"/>
        <v>1</v>
      </c>
      <c r="HM50" s="98">
        <f t="shared" si="119"/>
        <v>1</v>
      </c>
      <c r="HN50" s="98">
        <f t="shared" si="120"/>
        <v>1</v>
      </c>
      <c r="HO50" s="98">
        <f t="shared" si="121"/>
        <v>1</v>
      </c>
      <c r="HP50" s="136" t="str">
        <f t="shared" si="122"/>
        <v>รพศ.</v>
      </c>
      <c r="HQ50" s="98">
        <f t="shared" si="123"/>
        <v>20</v>
      </c>
      <c r="HR50" s="98">
        <f t="shared" si="124"/>
        <v>0</v>
      </c>
      <c r="HS50" s="98">
        <f t="shared" si="125"/>
        <v>30</v>
      </c>
      <c r="HT50" s="98">
        <f t="shared" si="126"/>
        <v>1</v>
      </c>
      <c r="HU50" s="98">
        <f t="shared" si="127"/>
        <v>1</v>
      </c>
      <c r="HV50" s="98">
        <f t="shared" si="128"/>
        <v>1</v>
      </c>
      <c r="HW50" s="97">
        <f t="shared" si="129"/>
        <v>0</v>
      </c>
      <c r="HX50" s="97">
        <f t="shared" si="130"/>
        <v>1</v>
      </c>
      <c r="HY50" s="97">
        <f t="shared" si="131"/>
        <v>1</v>
      </c>
      <c r="HZ50" s="137">
        <f t="shared" si="132"/>
        <v>1</v>
      </c>
      <c r="IA50" s="136">
        <v>610</v>
      </c>
      <c r="IB50" s="138" t="str">
        <f t="shared" si="133"/>
        <v>001224600</v>
      </c>
      <c r="IC50" s="138" t="str">
        <f t="shared" si="134"/>
        <v>สถาบันราชานุกูล</v>
      </c>
    </row>
    <row r="51" spans="2:237">
      <c r="B51" s="94">
        <v>954</v>
      </c>
      <c r="C51" s="141" t="s">
        <v>232</v>
      </c>
      <c r="D51" s="94">
        <v>13</v>
      </c>
      <c r="E51" s="95" t="s">
        <v>233</v>
      </c>
      <c r="F51" s="96" t="s">
        <v>6</v>
      </c>
      <c r="G51" s="96" t="s">
        <v>82</v>
      </c>
      <c r="H51" s="160" t="s">
        <v>84</v>
      </c>
      <c r="I51" s="160" t="s">
        <v>84</v>
      </c>
      <c r="J51" s="160" t="s">
        <v>84</v>
      </c>
      <c r="K51" s="160" t="s">
        <v>84</v>
      </c>
      <c r="L51" s="107">
        <v>43008</v>
      </c>
      <c r="M51" s="108">
        <f t="shared" si="57"/>
        <v>43738</v>
      </c>
      <c r="N51" s="156">
        <v>1</v>
      </c>
      <c r="O51" s="156">
        <v>1</v>
      </c>
      <c r="P51" s="156">
        <v>1</v>
      </c>
      <c r="Q51" s="156">
        <v>1</v>
      </c>
      <c r="R51" s="156">
        <v>1</v>
      </c>
      <c r="S51" s="157">
        <v>1</v>
      </c>
      <c r="T51" s="157">
        <v>1</v>
      </c>
      <c r="U51" s="157">
        <v>1</v>
      </c>
      <c r="V51" s="157">
        <v>1</v>
      </c>
      <c r="W51" s="157">
        <v>1</v>
      </c>
      <c r="X51" s="157">
        <v>1</v>
      </c>
      <c r="Y51" s="157">
        <v>1</v>
      </c>
      <c r="Z51" s="157">
        <v>1</v>
      </c>
      <c r="AA51" s="157">
        <v>1</v>
      </c>
      <c r="AB51" s="157">
        <v>1</v>
      </c>
      <c r="AC51" s="157">
        <v>1</v>
      </c>
      <c r="AD51" s="157">
        <v>1</v>
      </c>
      <c r="AE51" s="157">
        <v>1</v>
      </c>
      <c r="AF51" s="157">
        <v>1</v>
      </c>
      <c r="AG51" s="157">
        <v>1</v>
      </c>
      <c r="AH51" s="157">
        <v>1</v>
      </c>
      <c r="AI51" s="157">
        <v>1</v>
      </c>
      <c r="AJ51" s="157">
        <v>1</v>
      </c>
      <c r="AK51" s="157">
        <v>1</v>
      </c>
      <c r="AL51" s="157">
        <v>1</v>
      </c>
      <c r="AM51" s="157">
        <v>1</v>
      </c>
      <c r="AN51" s="157">
        <v>1</v>
      </c>
      <c r="AO51" s="157">
        <v>1</v>
      </c>
      <c r="AP51" s="157">
        <v>1</v>
      </c>
      <c r="AQ51" s="157">
        <v>1</v>
      </c>
      <c r="AR51" s="157">
        <v>1</v>
      </c>
      <c r="AS51" s="157">
        <v>1</v>
      </c>
      <c r="AT51" s="157">
        <v>1</v>
      </c>
      <c r="AU51" s="157">
        <v>1</v>
      </c>
      <c r="AV51" s="157">
        <v>1</v>
      </c>
      <c r="AW51" s="157">
        <v>1</v>
      </c>
      <c r="AX51" s="157">
        <v>1</v>
      </c>
      <c r="AY51" s="157">
        <v>1</v>
      </c>
      <c r="AZ51" s="157">
        <v>1</v>
      </c>
      <c r="BA51" s="157">
        <v>1</v>
      </c>
      <c r="BB51" s="157">
        <v>1</v>
      </c>
      <c r="BC51" s="157">
        <v>1</v>
      </c>
      <c r="BD51" s="157">
        <v>1</v>
      </c>
      <c r="BE51" s="157">
        <v>1</v>
      </c>
      <c r="BF51" s="157">
        <v>1</v>
      </c>
      <c r="BG51" s="157">
        <v>1</v>
      </c>
      <c r="BH51" s="157">
        <v>1</v>
      </c>
      <c r="BI51" s="157">
        <v>1</v>
      </c>
      <c r="BJ51" s="157">
        <v>1</v>
      </c>
      <c r="BK51" s="157">
        <v>1</v>
      </c>
      <c r="BL51" s="157">
        <v>1</v>
      </c>
      <c r="BM51" s="157">
        <v>1</v>
      </c>
      <c r="BN51" s="157">
        <v>1</v>
      </c>
      <c r="BO51" s="157">
        <v>1</v>
      </c>
      <c r="BP51" s="157">
        <v>1</v>
      </c>
      <c r="BQ51" s="157">
        <v>1</v>
      </c>
      <c r="BR51" s="157">
        <v>1</v>
      </c>
      <c r="BS51" s="157">
        <v>1</v>
      </c>
      <c r="BT51" s="157">
        <v>1</v>
      </c>
      <c r="BU51" s="157">
        <v>1</v>
      </c>
      <c r="BV51" s="157">
        <v>1</v>
      </c>
      <c r="BW51" s="157">
        <v>1</v>
      </c>
      <c r="BX51" s="157">
        <v>1</v>
      </c>
      <c r="BY51" s="157">
        <v>1</v>
      </c>
      <c r="BZ51" s="157">
        <v>1</v>
      </c>
      <c r="CA51" s="157">
        <v>1</v>
      </c>
      <c r="CB51" s="157">
        <v>1</v>
      </c>
      <c r="CC51" s="157">
        <v>1</v>
      </c>
      <c r="CD51" s="157">
        <v>1</v>
      </c>
      <c r="CE51" s="157">
        <v>1</v>
      </c>
      <c r="CF51" s="157">
        <v>1</v>
      </c>
      <c r="CG51" s="157">
        <v>1</v>
      </c>
      <c r="CH51" s="157">
        <v>1</v>
      </c>
      <c r="CI51" s="157">
        <v>1</v>
      </c>
      <c r="CJ51" s="157">
        <v>1</v>
      </c>
      <c r="CK51" s="157">
        <v>1</v>
      </c>
      <c r="CL51" s="157">
        <v>1</v>
      </c>
      <c r="CM51" s="157">
        <v>1</v>
      </c>
      <c r="CN51" s="157">
        <v>1</v>
      </c>
      <c r="CO51" s="157">
        <v>1</v>
      </c>
      <c r="CP51" s="157">
        <v>1</v>
      </c>
      <c r="CQ51" s="157">
        <v>1</v>
      </c>
      <c r="CR51" s="157">
        <v>1</v>
      </c>
      <c r="CS51" s="157">
        <v>1</v>
      </c>
      <c r="CT51" s="157">
        <v>1</v>
      </c>
      <c r="CU51" s="157">
        <v>1</v>
      </c>
      <c r="CV51" s="157">
        <v>1</v>
      </c>
      <c r="CW51" s="157">
        <v>1</v>
      </c>
      <c r="CX51" s="157">
        <v>1</v>
      </c>
      <c r="CY51" s="157">
        <v>1</v>
      </c>
      <c r="CZ51" s="157">
        <v>1</v>
      </c>
      <c r="DA51" s="157">
        <v>1</v>
      </c>
      <c r="DB51" s="157">
        <v>1</v>
      </c>
      <c r="DC51" s="157">
        <v>1</v>
      </c>
      <c r="DD51" s="157">
        <v>1</v>
      </c>
      <c r="DE51" s="157">
        <v>1</v>
      </c>
      <c r="DF51" s="157">
        <v>1</v>
      </c>
      <c r="DG51" s="157">
        <v>1</v>
      </c>
      <c r="DH51" s="157">
        <v>1</v>
      </c>
      <c r="DI51" s="157">
        <v>1</v>
      </c>
      <c r="DJ51" s="157">
        <v>1</v>
      </c>
      <c r="DK51" s="157">
        <v>1</v>
      </c>
      <c r="DL51" s="157">
        <v>1</v>
      </c>
      <c r="DM51" s="157">
        <v>1</v>
      </c>
      <c r="DN51" s="157">
        <v>1</v>
      </c>
      <c r="DO51" s="157">
        <v>1</v>
      </c>
      <c r="DP51" s="157">
        <v>1</v>
      </c>
      <c r="DQ51" s="157">
        <v>1</v>
      </c>
      <c r="DR51" s="157">
        <v>1</v>
      </c>
      <c r="DS51" s="157">
        <v>1</v>
      </c>
      <c r="DT51" s="157">
        <v>1</v>
      </c>
      <c r="DU51" s="157">
        <v>1</v>
      </c>
      <c r="DV51" s="157">
        <v>1</v>
      </c>
      <c r="DW51" s="157">
        <v>1</v>
      </c>
      <c r="DX51" s="157">
        <v>1</v>
      </c>
      <c r="DY51" s="157">
        <v>1</v>
      </c>
      <c r="DZ51" s="157">
        <v>1</v>
      </c>
      <c r="EA51" s="157">
        <v>1</v>
      </c>
      <c r="EB51" s="157">
        <v>1</v>
      </c>
      <c r="EC51" s="157">
        <v>1</v>
      </c>
      <c r="ED51" s="157">
        <v>1</v>
      </c>
      <c r="EE51" s="158">
        <v>1</v>
      </c>
      <c r="EF51" s="158">
        <v>1</v>
      </c>
      <c r="EG51" s="158">
        <v>1</v>
      </c>
      <c r="EH51" s="158">
        <v>1</v>
      </c>
      <c r="EI51" s="158">
        <v>1</v>
      </c>
      <c r="EJ51" s="158">
        <v>1</v>
      </c>
      <c r="EK51" s="158">
        <v>1</v>
      </c>
      <c r="EL51" s="158">
        <v>1</v>
      </c>
      <c r="EM51" s="158">
        <v>1</v>
      </c>
      <c r="EN51" s="158">
        <v>1</v>
      </c>
      <c r="EO51" s="158">
        <v>1</v>
      </c>
      <c r="EP51" s="158">
        <v>1</v>
      </c>
      <c r="EQ51" s="158">
        <v>1</v>
      </c>
      <c r="ER51" s="158">
        <v>1</v>
      </c>
      <c r="ES51" s="158">
        <v>1</v>
      </c>
      <c r="ET51" s="158">
        <v>1</v>
      </c>
      <c r="EU51" s="156">
        <v>0</v>
      </c>
      <c r="EV51" s="159">
        <v>0</v>
      </c>
      <c r="EW51" s="144">
        <v>0</v>
      </c>
      <c r="EX51" s="144">
        <v>0</v>
      </c>
      <c r="EY51" s="144">
        <v>0</v>
      </c>
      <c r="EZ51" s="144">
        <v>0</v>
      </c>
      <c r="FA51" s="144">
        <v>0</v>
      </c>
      <c r="FB51" s="144">
        <v>0</v>
      </c>
      <c r="FC51" s="88">
        <v>0</v>
      </c>
      <c r="FD51" s="110" t="str">
        <f t="shared" si="58"/>
        <v>ดี</v>
      </c>
      <c r="FE51" s="98">
        <f t="shared" si="59"/>
        <v>1</v>
      </c>
      <c r="FF51" s="98">
        <f t="shared" si="60"/>
        <v>1</v>
      </c>
      <c r="FG51" s="98">
        <f t="shared" si="61"/>
        <v>1</v>
      </c>
      <c r="FH51" s="98">
        <f t="shared" si="62"/>
        <v>1</v>
      </c>
      <c r="FI51" s="98">
        <f t="shared" si="63"/>
        <v>1</v>
      </c>
      <c r="FJ51" s="98">
        <f t="shared" si="64"/>
        <v>1</v>
      </c>
      <c r="FK51" s="98">
        <f t="shared" si="65"/>
        <v>1</v>
      </c>
      <c r="FL51" s="98">
        <f t="shared" si="66"/>
        <v>1</v>
      </c>
      <c r="FM51" s="98">
        <f t="shared" si="67"/>
        <v>1</v>
      </c>
      <c r="FN51" s="98">
        <f t="shared" si="68"/>
        <v>1</v>
      </c>
      <c r="FO51" s="98">
        <f t="shared" si="69"/>
        <v>1</v>
      </c>
      <c r="FP51" s="98">
        <f t="shared" si="70"/>
        <v>1</v>
      </c>
      <c r="FQ51" s="98">
        <f t="shared" si="71"/>
        <v>0</v>
      </c>
      <c r="FR51" s="98">
        <f t="shared" si="72"/>
        <v>0</v>
      </c>
      <c r="FS51" s="98">
        <f t="shared" si="73"/>
        <v>0</v>
      </c>
      <c r="FT51" s="98">
        <f t="shared" si="74"/>
        <v>0</v>
      </c>
      <c r="FU51" s="98" t="str">
        <f t="shared" si="75"/>
        <v>ดี</v>
      </c>
      <c r="FV51" s="98">
        <f t="shared" si="76"/>
        <v>2</v>
      </c>
      <c r="FW51" s="98">
        <f t="shared" si="77"/>
        <v>0</v>
      </c>
      <c r="FX51" s="98">
        <f t="shared" si="78"/>
        <v>2</v>
      </c>
      <c r="FY51" s="98">
        <f t="shared" si="79"/>
        <v>0</v>
      </c>
      <c r="FZ51" s="98">
        <f t="shared" si="80"/>
        <v>2</v>
      </c>
      <c r="GA51" s="98">
        <f t="shared" si="81"/>
        <v>1</v>
      </c>
      <c r="GB51" s="98">
        <f t="shared" si="82"/>
        <v>10</v>
      </c>
      <c r="GC51" s="98">
        <f t="shared" si="83"/>
        <v>2</v>
      </c>
      <c r="GD51" s="98">
        <f t="shared" si="84"/>
        <v>12</v>
      </c>
      <c r="GE51" s="98">
        <f t="shared" si="85"/>
        <v>1</v>
      </c>
      <c r="GF51" s="98">
        <f t="shared" si="86"/>
        <v>1</v>
      </c>
      <c r="GG51" s="98">
        <f t="shared" si="87"/>
        <v>1</v>
      </c>
      <c r="GH51" s="98">
        <f t="shared" si="88"/>
        <v>0</v>
      </c>
      <c r="GI51" s="98">
        <f t="shared" si="89"/>
        <v>12</v>
      </c>
      <c r="GJ51" s="98">
        <f t="shared" si="90"/>
        <v>0</v>
      </c>
      <c r="GK51" s="98">
        <f t="shared" si="91"/>
        <v>0</v>
      </c>
      <c r="GL51" s="98">
        <f t="shared" si="92"/>
        <v>0</v>
      </c>
      <c r="GM51" s="98">
        <f t="shared" si="93"/>
        <v>0</v>
      </c>
      <c r="GN51" s="98">
        <f t="shared" si="94"/>
        <v>12</v>
      </c>
      <c r="GO51" s="98">
        <f t="shared" si="95"/>
        <v>0</v>
      </c>
      <c r="GP51" s="98">
        <f t="shared" si="96"/>
        <v>0</v>
      </c>
      <c r="GQ51" s="98">
        <f t="shared" si="97"/>
        <v>0</v>
      </c>
      <c r="GR51" s="98">
        <f t="shared" si="98"/>
        <v>1</v>
      </c>
      <c r="GS51" s="98">
        <f t="shared" si="99"/>
        <v>1</v>
      </c>
      <c r="GT51" s="98">
        <f t="shared" si="100"/>
        <v>1</v>
      </c>
      <c r="GU51" s="98">
        <f t="shared" si="101"/>
        <v>1</v>
      </c>
      <c r="GV51" s="98">
        <f t="shared" si="102"/>
        <v>1</v>
      </c>
      <c r="GW51" s="98">
        <f t="shared" si="103"/>
        <v>1</v>
      </c>
      <c r="GX51" s="98">
        <f t="shared" si="104"/>
        <v>1</v>
      </c>
      <c r="GY51" s="98">
        <f t="shared" si="105"/>
        <v>1</v>
      </c>
      <c r="GZ51" s="98">
        <f t="shared" si="106"/>
        <v>1</v>
      </c>
      <c r="HA51" s="98">
        <f t="shared" si="107"/>
        <v>1</v>
      </c>
      <c r="HB51" s="98">
        <f t="shared" si="108"/>
        <v>1</v>
      </c>
      <c r="HC51" s="98">
        <f t="shared" si="109"/>
        <v>1</v>
      </c>
      <c r="HD51" s="98">
        <f t="shared" si="110"/>
        <v>1</v>
      </c>
      <c r="HE51" s="98">
        <f t="shared" si="111"/>
        <v>1</v>
      </c>
      <c r="HF51" s="98">
        <f t="shared" si="112"/>
        <v>2</v>
      </c>
      <c r="HG51" s="98">
        <f t="shared" si="113"/>
        <v>1</v>
      </c>
      <c r="HH51" s="98">
        <f t="shared" si="114"/>
        <v>1</v>
      </c>
      <c r="HI51" s="98">
        <f t="shared" si="115"/>
        <v>1</v>
      </c>
      <c r="HJ51" s="98">
        <f t="shared" si="116"/>
        <v>2</v>
      </c>
      <c r="HK51" s="98">
        <f t="shared" si="117"/>
        <v>1</v>
      </c>
      <c r="HL51" s="98">
        <f t="shared" si="118"/>
        <v>1</v>
      </c>
      <c r="HM51" s="98">
        <f t="shared" si="119"/>
        <v>1</v>
      </c>
      <c r="HN51" s="98">
        <f t="shared" si="120"/>
        <v>1</v>
      </c>
      <c r="HO51" s="98">
        <f t="shared" si="121"/>
        <v>1</v>
      </c>
      <c r="HP51" s="136" t="str">
        <f t="shared" si="122"/>
        <v>รพช.</v>
      </c>
      <c r="HQ51" s="98">
        <f t="shared" si="123"/>
        <v>20</v>
      </c>
      <c r="HR51" s="98">
        <f t="shared" si="124"/>
        <v>1</v>
      </c>
      <c r="HS51" s="98">
        <f t="shared" si="125"/>
        <v>30</v>
      </c>
      <c r="HT51" s="98">
        <f t="shared" si="126"/>
        <v>0</v>
      </c>
      <c r="HU51" s="98">
        <f t="shared" si="127"/>
        <v>1</v>
      </c>
      <c r="HV51" s="98">
        <f t="shared" si="128"/>
        <v>1</v>
      </c>
      <c r="HW51" s="97">
        <f t="shared" si="129"/>
        <v>1</v>
      </c>
      <c r="HX51" s="97">
        <f t="shared" si="130"/>
        <v>0</v>
      </c>
      <c r="HY51" s="97">
        <f t="shared" si="131"/>
        <v>1</v>
      </c>
      <c r="HZ51" s="137">
        <f t="shared" si="132"/>
        <v>1</v>
      </c>
      <c r="IA51" s="136">
        <v>43</v>
      </c>
      <c r="IB51" s="138" t="str">
        <f t="shared" si="133"/>
        <v>001224900</v>
      </c>
      <c r="IC51" s="138" t="str">
        <f t="shared" si="134"/>
        <v>สถาบันโรคผิวหนัง</v>
      </c>
    </row>
    <row r="52" spans="2:237" ht="42">
      <c r="B52" s="94">
        <v>955</v>
      </c>
      <c r="C52" s="141" t="s">
        <v>234</v>
      </c>
      <c r="D52" s="94">
        <v>13</v>
      </c>
      <c r="E52" s="95" t="s">
        <v>235</v>
      </c>
      <c r="F52" s="96" t="s">
        <v>6</v>
      </c>
      <c r="G52" s="96" t="s">
        <v>82</v>
      </c>
      <c r="H52" s="160" t="s">
        <v>84</v>
      </c>
      <c r="I52" s="160" t="s">
        <v>84</v>
      </c>
      <c r="J52" s="160" t="s">
        <v>84</v>
      </c>
      <c r="K52" s="160" t="s">
        <v>84</v>
      </c>
      <c r="L52" s="107">
        <v>43373</v>
      </c>
      <c r="M52" s="108">
        <f t="shared" si="57"/>
        <v>44104</v>
      </c>
      <c r="N52" s="156">
        <v>1</v>
      </c>
      <c r="O52" s="156">
        <v>1</v>
      </c>
      <c r="P52" s="156">
        <v>1</v>
      </c>
      <c r="Q52" s="156">
        <v>1</v>
      </c>
      <c r="R52" s="156">
        <v>1</v>
      </c>
      <c r="S52" s="157">
        <v>1</v>
      </c>
      <c r="T52" s="157">
        <v>1</v>
      </c>
      <c r="U52" s="157">
        <v>1</v>
      </c>
      <c r="V52" s="157">
        <v>1</v>
      </c>
      <c r="W52" s="157">
        <v>1</v>
      </c>
      <c r="X52" s="157">
        <v>1</v>
      </c>
      <c r="Y52" s="157">
        <v>1</v>
      </c>
      <c r="Z52" s="157">
        <v>1</v>
      </c>
      <c r="AA52" s="157">
        <v>1</v>
      </c>
      <c r="AB52" s="157">
        <v>1</v>
      </c>
      <c r="AC52" s="157">
        <v>1</v>
      </c>
      <c r="AD52" s="157">
        <v>1</v>
      </c>
      <c r="AE52" s="157">
        <v>1</v>
      </c>
      <c r="AF52" s="157">
        <v>1</v>
      </c>
      <c r="AG52" s="157">
        <v>1</v>
      </c>
      <c r="AH52" s="157">
        <v>1</v>
      </c>
      <c r="AI52" s="157">
        <v>1</v>
      </c>
      <c r="AJ52" s="157">
        <v>1</v>
      </c>
      <c r="AK52" s="157">
        <v>1</v>
      </c>
      <c r="AL52" s="157">
        <v>1</v>
      </c>
      <c r="AM52" s="157">
        <v>1</v>
      </c>
      <c r="AN52" s="157">
        <v>1</v>
      </c>
      <c r="AO52" s="157">
        <v>1</v>
      </c>
      <c r="AP52" s="157">
        <v>1</v>
      </c>
      <c r="AQ52" s="157">
        <v>1</v>
      </c>
      <c r="AR52" s="157">
        <v>1</v>
      </c>
      <c r="AS52" s="157">
        <v>1</v>
      </c>
      <c r="AT52" s="157">
        <v>1</v>
      </c>
      <c r="AU52" s="157">
        <v>1</v>
      </c>
      <c r="AV52" s="157">
        <v>1</v>
      </c>
      <c r="AW52" s="157">
        <v>1</v>
      </c>
      <c r="AX52" s="157">
        <v>1</v>
      </c>
      <c r="AY52" s="157">
        <v>1</v>
      </c>
      <c r="AZ52" s="157">
        <v>1</v>
      </c>
      <c r="BA52" s="157">
        <v>1</v>
      </c>
      <c r="BB52" s="157">
        <v>1</v>
      </c>
      <c r="BC52" s="157">
        <v>1</v>
      </c>
      <c r="BD52" s="157">
        <v>1</v>
      </c>
      <c r="BE52" s="157">
        <v>1</v>
      </c>
      <c r="BF52" s="157">
        <v>1</v>
      </c>
      <c r="BG52" s="157">
        <v>1</v>
      </c>
      <c r="BH52" s="157">
        <v>1</v>
      </c>
      <c r="BI52" s="157">
        <v>1</v>
      </c>
      <c r="BJ52" s="157">
        <v>1</v>
      </c>
      <c r="BK52" s="157">
        <v>1</v>
      </c>
      <c r="BL52" s="157">
        <v>1</v>
      </c>
      <c r="BM52" s="157">
        <v>1</v>
      </c>
      <c r="BN52" s="157">
        <v>1</v>
      </c>
      <c r="BO52" s="157">
        <v>1</v>
      </c>
      <c r="BP52" s="157">
        <v>1</v>
      </c>
      <c r="BQ52" s="157">
        <v>1</v>
      </c>
      <c r="BR52" s="157">
        <v>1</v>
      </c>
      <c r="BS52" s="157">
        <v>1</v>
      </c>
      <c r="BT52" s="156">
        <v>1</v>
      </c>
      <c r="BU52" s="156">
        <v>1</v>
      </c>
      <c r="BV52" s="156">
        <v>1</v>
      </c>
      <c r="BW52" s="157">
        <v>1</v>
      </c>
      <c r="BX52" s="157">
        <v>1</v>
      </c>
      <c r="BY52" s="157">
        <v>1</v>
      </c>
      <c r="BZ52" s="157">
        <v>1</v>
      </c>
      <c r="CA52" s="156">
        <v>1</v>
      </c>
      <c r="CB52" s="156">
        <v>1</v>
      </c>
      <c r="CC52" s="157">
        <v>1</v>
      </c>
      <c r="CD52" s="156">
        <v>1</v>
      </c>
      <c r="CE52" s="156">
        <v>1</v>
      </c>
      <c r="CF52" s="156">
        <v>1</v>
      </c>
      <c r="CG52" s="156">
        <v>1</v>
      </c>
      <c r="CH52" s="156">
        <v>1</v>
      </c>
      <c r="CI52" s="156">
        <v>1</v>
      </c>
      <c r="CJ52" s="156">
        <v>1</v>
      </c>
      <c r="CK52" s="156">
        <v>1</v>
      </c>
      <c r="CL52" s="156">
        <v>1</v>
      </c>
      <c r="CM52" s="156">
        <v>1</v>
      </c>
      <c r="CN52" s="156">
        <v>1</v>
      </c>
      <c r="CO52" s="156">
        <v>1</v>
      </c>
      <c r="CP52" s="156">
        <v>1</v>
      </c>
      <c r="CQ52" s="156">
        <v>1</v>
      </c>
      <c r="CR52" s="156">
        <v>1</v>
      </c>
      <c r="CS52" s="157">
        <v>1</v>
      </c>
      <c r="CT52" s="156">
        <v>1</v>
      </c>
      <c r="CU52" s="156">
        <v>1</v>
      </c>
      <c r="CV52" s="156">
        <v>1</v>
      </c>
      <c r="CW52" s="156">
        <v>1</v>
      </c>
      <c r="CX52" s="156">
        <v>1</v>
      </c>
      <c r="CY52" s="156">
        <v>1</v>
      </c>
      <c r="CZ52" s="156">
        <v>1</v>
      </c>
      <c r="DA52" s="156">
        <v>1</v>
      </c>
      <c r="DB52" s="156">
        <v>1</v>
      </c>
      <c r="DC52" s="156">
        <v>1</v>
      </c>
      <c r="DD52" s="156">
        <v>1</v>
      </c>
      <c r="DE52" s="156">
        <v>1</v>
      </c>
      <c r="DF52" s="156">
        <v>1</v>
      </c>
      <c r="DG52" s="156">
        <v>1</v>
      </c>
      <c r="DH52" s="156">
        <v>1</v>
      </c>
      <c r="DI52" s="157">
        <v>1</v>
      </c>
      <c r="DJ52" s="157">
        <v>1</v>
      </c>
      <c r="DK52" s="157">
        <v>1</v>
      </c>
      <c r="DL52" s="157">
        <v>1</v>
      </c>
      <c r="DM52" s="157">
        <v>1</v>
      </c>
      <c r="DN52" s="157">
        <v>1</v>
      </c>
      <c r="DO52" s="157">
        <v>1</v>
      </c>
      <c r="DP52" s="157">
        <v>1</v>
      </c>
      <c r="DQ52" s="157">
        <v>1</v>
      </c>
      <c r="DR52" s="157">
        <v>1</v>
      </c>
      <c r="DS52" s="157">
        <v>1</v>
      </c>
      <c r="DT52" s="157">
        <v>1</v>
      </c>
      <c r="DU52" s="157">
        <v>1</v>
      </c>
      <c r="DV52" s="157">
        <v>1</v>
      </c>
      <c r="DW52" s="157">
        <v>1</v>
      </c>
      <c r="DX52" s="157">
        <v>1</v>
      </c>
      <c r="DY52" s="157">
        <v>1</v>
      </c>
      <c r="DZ52" s="156">
        <v>1</v>
      </c>
      <c r="EA52" s="156">
        <v>0</v>
      </c>
      <c r="EB52" s="156">
        <v>0</v>
      </c>
      <c r="EC52" s="156">
        <v>0</v>
      </c>
      <c r="ED52" s="156">
        <v>0</v>
      </c>
      <c r="EE52" s="158">
        <v>1</v>
      </c>
      <c r="EF52" s="158">
        <v>1</v>
      </c>
      <c r="EG52" s="158">
        <v>1</v>
      </c>
      <c r="EH52" s="158">
        <v>1</v>
      </c>
      <c r="EI52" s="158">
        <v>1</v>
      </c>
      <c r="EJ52" s="158">
        <v>1</v>
      </c>
      <c r="EK52" s="158">
        <v>1</v>
      </c>
      <c r="EL52" s="158">
        <v>1</v>
      </c>
      <c r="EM52" s="158">
        <v>1</v>
      </c>
      <c r="EN52" s="158">
        <v>1</v>
      </c>
      <c r="EO52" s="158">
        <v>1</v>
      </c>
      <c r="EP52" s="158">
        <v>1</v>
      </c>
      <c r="EQ52" s="158">
        <v>1</v>
      </c>
      <c r="ER52" s="158">
        <v>1</v>
      </c>
      <c r="ES52" s="158">
        <v>1</v>
      </c>
      <c r="ET52" s="158">
        <v>1</v>
      </c>
      <c r="EU52" s="156">
        <v>0</v>
      </c>
      <c r="EV52" s="159">
        <v>0</v>
      </c>
      <c r="EW52" s="144">
        <v>0</v>
      </c>
      <c r="EX52" s="144">
        <v>0</v>
      </c>
      <c r="EY52" s="144">
        <v>0</v>
      </c>
      <c r="EZ52" s="144">
        <v>0</v>
      </c>
      <c r="FA52" s="144">
        <v>0</v>
      </c>
      <c r="FB52" s="144">
        <v>0</v>
      </c>
      <c r="FC52" s="88">
        <v>0</v>
      </c>
      <c r="FD52" s="110" t="str">
        <f t="shared" si="58"/>
        <v>พื้นฐาน</v>
      </c>
      <c r="FE52" s="98">
        <f t="shared" si="59"/>
        <v>1</v>
      </c>
      <c r="FF52" s="98">
        <f t="shared" si="60"/>
        <v>1</v>
      </c>
      <c r="FG52" s="98">
        <f t="shared" si="61"/>
        <v>1</v>
      </c>
      <c r="FH52" s="98">
        <f t="shared" si="62"/>
        <v>1</v>
      </c>
      <c r="FI52" s="98">
        <f t="shared" si="63"/>
        <v>1</v>
      </c>
      <c r="FJ52" s="98">
        <f t="shared" si="64"/>
        <v>1</v>
      </c>
      <c r="FK52" s="98">
        <f t="shared" si="65"/>
        <v>1</v>
      </c>
      <c r="FL52" s="98">
        <f t="shared" si="66"/>
        <v>1</v>
      </c>
      <c r="FM52" s="98">
        <f t="shared" si="67"/>
        <v>1</v>
      </c>
      <c r="FN52" s="98">
        <f t="shared" si="68"/>
        <v>1</v>
      </c>
      <c r="FO52" s="98">
        <f t="shared" si="69"/>
        <v>0</v>
      </c>
      <c r="FP52" s="98">
        <f t="shared" si="70"/>
        <v>1</v>
      </c>
      <c r="FQ52" s="98">
        <f t="shared" si="71"/>
        <v>0</v>
      </c>
      <c r="FR52" s="98">
        <f t="shared" si="72"/>
        <v>0</v>
      </c>
      <c r="FS52" s="98">
        <f t="shared" si="73"/>
        <v>0</v>
      </c>
      <c r="FT52" s="98">
        <f t="shared" si="74"/>
        <v>0</v>
      </c>
      <c r="FU52" s="98" t="str">
        <f t="shared" si="75"/>
        <v>พื้นฐาน</v>
      </c>
      <c r="FV52" s="98">
        <f t="shared" si="76"/>
        <v>1</v>
      </c>
      <c r="FW52" s="98">
        <f t="shared" si="77"/>
        <v>0</v>
      </c>
      <c r="FX52" s="98">
        <f t="shared" si="78"/>
        <v>1</v>
      </c>
      <c r="FY52" s="98">
        <f t="shared" si="79"/>
        <v>0</v>
      </c>
      <c r="FZ52" s="98">
        <f t="shared" si="80"/>
        <v>1</v>
      </c>
      <c r="GA52" s="98">
        <f t="shared" si="81"/>
        <v>1</v>
      </c>
      <c r="GB52" s="98">
        <f t="shared" si="82"/>
        <v>10</v>
      </c>
      <c r="GC52" s="98">
        <f t="shared" si="83"/>
        <v>1</v>
      </c>
      <c r="GD52" s="98">
        <f t="shared" si="84"/>
        <v>11</v>
      </c>
      <c r="GE52" s="98">
        <f t="shared" si="85"/>
        <v>0</v>
      </c>
      <c r="GF52" s="98">
        <f t="shared" si="86"/>
        <v>0</v>
      </c>
      <c r="GG52" s="98">
        <f t="shared" si="87"/>
        <v>0</v>
      </c>
      <c r="GH52" s="98">
        <f t="shared" si="88"/>
        <v>0</v>
      </c>
      <c r="GI52" s="98">
        <f t="shared" si="89"/>
        <v>11</v>
      </c>
      <c r="GJ52" s="98">
        <f t="shared" si="90"/>
        <v>0</v>
      </c>
      <c r="GK52" s="98">
        <f t="shared" si="91"/>
        <v>0</v>
      </c>
      <c r="GL52" s="98">
        <f t="shared" si="92"/>
        <v>0</v>
      </c>
      <c r="GM52" s="98">
        <f t="shared" si="93"/>
        <v>0</v>
      </c>
      <c r="GN52" s="98">
        <f t="shared" si="94"/>
        <v>11</v>
      </c>
      <c r="GO52" s="98">
        <f t="shared" si="95"/>
        <v>0</v>
      </c>
      <c r="GP52" s="98">
        <f t="shared" si="96"/>
        <v>0</v>
      </c>
      <c r="GQ52" s="98">
        <f t="shared" si="97"/>
        <v>0</v>
      </c>
      <c r="GR52" s="98">
        <f t="shared" si="98"/>
        <v>1</v>
      </c>
      <c r="GS52" s="98">
        <f t="shared" si="99"/>
        <v>1</v>
      </c>
      <c r="GT52" s="98">
        <f t="shared" si="100"/>
        <v>1</v>
      </c>
      <c r="GU52" s="98">
        <f t="shared" si="101"/>
        <v>1</v>
      </c>
      <c r="GV52" s="98">
        <f t="shared" si="102"/>
        <v>1</v>
      </c>
      <c r="GW52" s="98">
        <f t="shared" si="103"/>
        <v>1</v>
      </c>
      <c r="GX52" s="98">
        <f t="shared" si="104"/>
        <v>1</v>
      </c>
      <c r="GY52" s="98">
        <f t="shared" si="105"/>
        <v>1</v>
      </c>
      <c r="GZ52" s="98">
        <f t="shared" si="106"/>
        <v>1</v>
      </c>
      <c r="HA52" s="98">
        <f t="shared" si="107"/>
        <v>1</v>
      </c>
      <c r="HB52" s="98">
        <f t="shared" si="108"/>
        <v>1</v>
      </c>
      <c r="HC52" s="98">
        <f t="shared" si="109"/>
        <v>1</v>
      </c>
      <c r="HD52" s="98">
        <f t="shared" si="110"/>
        <v>1</v>
      </c>
      <c r="HE52" s="98">
        <f t="shared" si="111"/>
        <v>1</v>
      </c>
      <c r="HF52" s="98">
        <f t="shared" si="112"/>
        <v>2</v>
      </c>
      <c r="HG52" s="98">
        <f t="shared" si="113"/>
        <v>1</v>
      </c>
      <c r="HH52" s="98">
        <f t="shared" si="114"/>
        <v>1</v>
      </c>
      <c r="HI52" s="98">
        <f t="shared" si="115"/>
        <v>1</v>
      </c>
      <c r="HJ52" s="98">
        <f t="shared" si="116"/>
        <v>2</v>
      </c>
      <c r="HK52" s="98">
        <f t="shared" si="117"/>
        <v>1</v>
      </c>
      <c r="HL52" s="98">
        <f t="shared" si="118"/>
        <v>1</v>
      </c>
      <c r="HM52" s="98">
        <f t="shared" si="119"/>
        <v>1</v>
      </c>
      <c r="HN52" s="98">
        <f t="shared" si="120"/>
        <v>1</v>
      </c>
      <c r="HO52" s="98">
        <f t="shared" si="121"/>
        <v>1</v>
      </c>
      <c r="HP52" s="136" t="str">
        <f t="shared" si="122"/>
        <v>รพช.</v>
      </c>
      <c r="HQ52" s="98">
        <f t="shared" si="123"/>
        <v>20</v>
      </c>
      <c r="HR52" s="98">
        <f t="shared" si="124"/>
        <v>1</v>
      </c>
      <c r="HS52" s="98">
        <f t="shared" si="125"/>
        <v>30</v>
      </c>
      <c r="HT52" s="98">
        <f t="shared" si="126"/>
        <v>0</v>
      </c>
      <c r="HU52" s="98">
        <f t="shared" si="127"/>
        <v>1</v>
      </c>
      <c r="HV52" s="98">
        <f t="shared" si="128"/>
        <v>1</v>
      </c>
      <c r="HW52" s="97">
        <f t="shared" si="129"/>
        <v>1</v>
      </c>
      <c r="HX52" s="97">
        <f t="shared" si="130"/>
        <v>0</v>
      </c>
      <c r="HY52" s="97">
        <f t="shared" si="131"/>
        <v>1</v>
      </c>
      <c r="HZ52" s="137">
        <f t="shared" si="132"/>
        <v>1</v>
      </c>
      <c r="IA52" s="136">
        <v>24</v>
      </c>
      <c r="IB52" s="138" t="str">
        <f t="shared" si="133"/>
        <v>002408500</v>
      </c>
      <c r="IC52" s="138" t="str">
        <f t="shared" si="134"/>
        <v>สถาบันวิจัยการแพทย์แผนไทย</v>
      </c>
    </row>
    <row r="53" spans="2:237" ht="42">
      <c r="B53" s="94">
        <v>956</v>
      </c>
      <c r="C53" s="141" t="s">
        <v>236</v>
      </c>
      <c r="D53" s="94">
        <v>13</v>
      </c>
      <c r="E53" s="95" t="s">
        <v>237</v>
      </c>
      <c r="F53" s="96" t="s">
        <v>6</v>
      </c>
      <c r="G53" s="96" t="s">
        <v>82</v>
      </c>
      <c r="H53" s="160" t="s">
        <v>84</v>
      </c>
      <c r="I53" s="160" t="s">
        <v>84</v>
      </c>
      <c r="J53" s="160" t="s">
        <v>84</v>
      </c>
      <c r="K53" s="160" t="s">
        <v>84</v>
      </c>
      <c r="L53" s="107">
        <v>43008</v>
      </c>
      <c r="M53" s="108">
        <f t="shared" si="57"/>
        <v>43738</v>
      </c>
      <c r="N53" s="156">
        <v>1</v>
      </c>
      <c r="O53" s="156">
        <v>1</v>
      </c>
      <c r="P53" s="156">
        <v>1</v>
      </c>
      <c r="Q53" s="156">
        <v>1</v>
      </c>
      <c r="R53" s="156">
        <v>1</v>
      </c>
      <c r="S53" s="157">
        <v>1</v>
      </c>
      <c r="T53" s="157">
        <v>1</v>
      </c>
      <c r="U53" s="157">
        <v>1</v>
      </c>
      <c r="V53" s="157">
        <v>1</v>
      </c>
      <c r="W53" s="157">
        <v>1</v>
      </c>
      <c r="X53" s="157">
        <v>1</v>
      </c>
      <c r="Y53" s="157">
        <v>1</v>
      </c>
      <c r="Z53" s="157">
        <v>1</v>
      </c>
      <c r="AA53" s="157">
        <v>1</v>
      </c>
      <c r="AB53" s="157">
        <v>1</v>
      </c>
      <c r="AC53" s="157">
        <v>1</v>
      </c>
      <c r="AD53" s="157">
        <v>1</v>
      </c>
      <c r="AE53" s="157">
        <v>1</v>
      </c>
      <c r="AF53" s="157">
        <v>1</v>
      </c>
      <c r="AG53" s="157">
        <v>1</v>
      </c>
      <c r="AH53" s="157">
        <v>1</v>
      </c>
      <c r="AI53" s="157">
        <v>1</v>
      </c>
      <c r="AJ53" s="157">
        <v>1</v>
      </c>
      <c r="AK53" s="157">
        <v>1</v>
      </c>
      <c r="AL53" s="157">
        <v>1</v>
      </c>
      <c r="AM53" s="157">
        <v>1</v>
      </c>
      <c r="AN53" s="157">
        <v>1</v>
      </c>
      <c r="AO53" s="157">
        <v>1</v>
      </c>
      <c r="AP53" s="157">
        <v>1</v>
      </c>
      <c r="AQ53" s="157">
        <v>1</v>
      </c>
      <c r="AR53" s="157">
        <v>1</v>
      </c>
      <c r="AS53" s="157">
        <v>1</v>
      </c>
      <c r="AT53" s="157">
        <v>1</v>
      </c>
      <c r="AU53" s="157">
        <v>1</v>
      </c>
      <c r="AV53" s="157">
        <v>1</v>
      </c>
      <c r="AW53" s="157">
        <v>1</v>
      </c>
      <c r="AX53" s="157">
        <v>1</v>
      </c>
      <c r="AY53" s="157">
        <v>1</v>
      </c>
      <c r="AZ53" s="157">
        <v>1</v>
      </c>
      <c r="BA53" s="157">
        <v>1</v>
      </c>
      <c r="BB53" s="157">
        <v>1</v>
      </c>
      <c r="BC53" s="157">
        <v>1</v>
      </c>
      <c r="BD53" s="157">
        <v>1</v>
      </c>
      <c r="BE53" s="157">
        <v>1</v>
      </c>
      <c r="BF53" s="157">
        <v>1</v>
      </c>
      <c r="BG53" s="157">
        <v>1</v>
      </c>
      <c r="BH53" s="157">
        <v>1</v>
      </c>
      <c r="BI53" s="157">
        <v>1</v>
      </c>
      <c r="BJ53" s="157">
        <v>1</v>
      </c>
      <c r="BK53" s="157">
        <v>1</v>
      </c>
      <c r="BL53" s="157">
        <v>1</v>
      </c>
      <c r="BM53" s="157">
        <v>1</v>
      </c>
      <c r="BN53" s="157">
        <v>1</v>
      </c>
      <c r="BO53" s="157">
        <v>1</v>
      </c>
      <c r="BP53" s="157">
        <v>1</v>
      </c>
      <c r="BQ53" s="157">
        <v>1</v>
      </c>
      <c r="BR53" s="157">
        <v>1</v>
      </c>
      <c r="BS53" s="157">
        <v>1</v>
      </c>
      <c r="BT53" s="157">
        <v>1</v>
      </c>
      <c r="BU53" s="157">
        <v>1</v>
      </c>
      <c r="BV53" s="157">
        <v>1</v>
      </c>
      <c r="BW53" s="157">
        <v>1</v>
      </c>
      <c r="BX53" s="157">
        <v>1</v>
      </c>
      <c r="BY53" s="157">
        <v>1</v>
      </c>
      <c r="BZ53" s="157">
        <v>1</v>
      </c>
      <c r="CA53" s="157">
        <v>1</v>
      </c>
      <c r="CB53" s="157">
        <v>1</v>
      </c>
      <c r="CC53" s="157">
        <v>1</v>
      </c>
      <c r="CD53" s="157">
        <v>1</v>
      </c>
      <c r="CE53" s="157">
        <v>1</v>
      </c>
      <c r="CF53" s="157">
        <v>1</v>
      </c>
      <c r="CG53" s="157">
        <v>1</v>
      </c>
      <c r="CH53" s="157">
        <v>1</v>
      </c>
      <c r="CI53" s="157">
        <v>1</v>
      </c>
      <c r="CJ53" s="157">
        <v>1</v>
      </c>
      <c r="CK53" s="157">
        <v>1</v>
      </c>
      <c r="CL53" s="157">
        <v>1</v>
      </c>
      <c r="CM53" s="157">
        <v>1</v>
      </c>
      <c r="CN53" s="157">
        <v>1</v>
      </c>
      <c r="CO53" s="157">
        <v>1</v>
      </c>
      <c r="CP53" s="157">
        <v>1</v>
      </c>
      <c r="CQ53" s="157">
        <v>1</v>
      </c>
      <c r="CR53" s="157">
        <v>1</v>
      </c>
      <c r="CS53" s="157">
        <v>1</v>
      </c>
      <c r="CT53" s="157">
        <v>1</v>
      </c>
      <c r="CU53" s="157">
        <v>1</v>
      </c>
      <c r="CV53" s="157">
        <v>1</v>
      </c>
      <c r="CW53" s="157">
        <v>1</v>
      </c>
      <c r="CX53" s="157">
        <v>1</v>
      </c>
      <c r="CY53" s="157">
        <v>1</v>
      </c>
      <c r="CZ53" s="157">
        <v>1</v>
      </c>
      <c r="DA53" s="157">
        <v>1</v>
      </c>
      <c r="DB53" s="157">
        <v>1</v>
      </c>
      <c r="DC53" s="157">
        <v>1</v>
      </c>
      <c r="DD53" s="157">
        <v>1</v>
      </c>
      <c r="DE53" s="157">
        <v>1</v>
      </c>
      <c r="DF53" s="157">
        <v>1</v>
      </c>
      <c r="DG53" s="157">
        <v>1</v>
      </c>
      <c r="DH53" s="157">
        <v>1</v>
      </c>
      <c r="DI53" s="157">
        <v>1</v>
      </c>
      <c r="DJ53" s="157">
        <v>1</v>
      </c>
      <c r="DK53" s="157">
        <v>1</v>
      </c>
      <c r="DL53" s="157">
        <v>1</v>
      </c>
      <c r="DM53" s="157">
        <v>1</v>
      </c>
      <c r="DN53" s="157">
        <v>1</v>
      </c>
      <c r="DO53" s="157">
        <v>1</v>
      </c>
      <c r="DP53" s="157">
        <v>1</v>
      </c>
      <c r="DQ53" s="157">
        <v>1</v>
      </c>
      <c r="DR53" s="157">
        <v>1</v>
      </c>
      <c r="DS53" s="157">
        <v>1</v>
      </c>
      <c r="DT53" s="157">
        <v>1</v>
      </c>
      <c r="DU53" s="157">
        <v>1</v>
      </c>
      <c r="DV53" s="157">
        <v>1</v>
      </c>
      <c r="DW53" s="157">
        <v>1</v>
      </c>
      <c r="DX53" s="157">
        <v>1</v>
      </c>
      <c r="DY53" s="157">
        <v>1</v>
      </c>
      <c r="DZ53" s="157">
        <v>1</v>
      </c>
      <c r="EA53" s="157">
        <v>1</v>
      </c>
      <c r="EB53" s="157">
        <v>1</v>
      </c>
      <c r="EC53" s="157">
        <v>1</v>
      </c>
      <c r="ED53" s="157">
        <v>1</v>
      </c>
      <c r="EE53" s="158">
        <v>1</v>
      </c>
      <c r="EF53" s="158">
        <v>1</v>
      </c>
      <c r="EG53" s="158">
        <v>1</v>
      </c>
      <c r="EH53" s="158">
        <v>1</v>
      </c>
      <c r="EI53" s="158">
        <v>1</v>
      </c>
      <c r="EJ53" s="158">
        <v>1</v>
      </c>
      <c r="EK53" s="158">
        <v>1</v>
      </c>
      <c r="EL53" s="158">
        <v>1</v>
      </c>
      <c r="EM53" s="158">
        <v>1</v>
      </c>
      <c r="EN53" s="158">
        <v>1</v>
      </c>
      <c r="EO53" s="158">
        <v>1</v>
      </c>
      <c r="EP53" s="158">
        <v>1</v>
      </c>
      <c r="EQ53" s="158">
        <v>1</v>
      </c>
      <c r="ER53" s="158">
        <v>1</v>
      </c>
      <c r="ES53" s="158">
        <v>1</v>
      </c>
      <c r="ET53" s="158">
        <v>1</v>
      </c>
      <c r="EU53" s="156">
        <v>1</v>
      </c>
      <c r="EV53" s="159">
        <v>1</v>
      </c>
      <c r="EW53" s="144">
        <v>0</v>
      </c>
      <c r="EX53" s="144">
        <v>0</v>
      </c>
      <c r="EY53" s="144">
        <v>0</v>
      </c>
      <c r="EZ53" s="144">
        <v>0</v>
      </c>
      <c r="FA53" s="144">
        <v>0</v>
      </c>
      <c r="FB53" s="144">
        <v>0</v>
      </c>
      <c r="FC53" s="88">
        <v>0</v>
      </c>
      <c r="FD53" s="110" t="str">
        <f t="shared" si="58"/>
        <v>ดีมาก</v>
      </c>
      <c r="FE53" s="98">
        <f t="shared" si="59"/>
        <v>1</v>
      </c>
      <c r="FF53" s="98">
        <f t="shared" si="60"/>
        <v>1</v>
      </c>
      <c r="FG53" s="98">
        <f t="shared" si="61"/>
        <v>1</v>
      </c>
      <c r="FH53" s="98">
        <f t="shared" si="62"/>
        <v>1</v>
      </c>
      <c r="FI53" s="98">
        <f t="shared" si="63"/>
        <v>1</v>
      </c>
      <c r="FJ53" s="98">
        <f t="shared" si="64"/>
        <v>1</v>
      </c>
      <c r="FK53" s="98">
        <f t="shared" si="65"/>
        <v>1</v>
      </c>
      <c r="FL53" s="98">
        <f t="shared" si="66"/>
        <v>1</v>
      </c>
      <c r="FM53" s="98">
        <f t="shared" si="67"/>
        <v>1</v>
      </c>
      <c r="FN53" s="98">
        <f t="shared" si="68"/>
        <v>1</v>
      </c>
      <c r="FO53" s="98">
        <f t="shared" si="69"/>
        <v>1</v>
      </c>
      <c r="FP53" s="98">
        <f t="shared" si="70"/>
        <v>1</v>
      </c>
      <c r="FQ53" s="98">
        <f t="shared" si="71"/>
        <v>1</v>
      </c>
      <c r="FR53" s="98">
        <f t="shared" si="72"/>
        <v>1</v>
      </c>
      <c r="FS53" s="98">
        <f t="shared" si="73"/>
        <v>0</v>
      </c>
      <c r="FT53" s="98">
        <f t="shared" si="74"/>
        <v>0</v>
      </c>
      <c r="FU53" s="98" t="str">
        <f t="shared" si="75"/>
        <v>ดีมาก</v>
      </c>
      <c r="FV53" s="98">
        <f t="shared" si="76"/>
        <v>3</v>
      </c>
      <c r="FW53" s="98">
        <f t="shared" si="77"/>
        <v>0</v>
      </c>
      <c r="FX53" s="98">
        <f t="shared" si="78"/>
        <v>3</v>
      </c>
      <c r="FY53" s="98">
        <f t="shared" si="79"/>
        <v>0</v>
      </c>
      <c r="FZ53" s="98">
        <f t="shared" si="80"/>
        <v>3</v>
      </c>
      <c r="GA53" s="98">
        <f t="shared" si="81"/>
        <v>1</v>
      </c>
      <c r="GB53" s="98">
        <f t="shared" si="82"/>
        <v>10</v>
      </c>
      <c r="GC53" s="98">
        <f t="shared" si="83"/>
        <v>2</v>
      </c>
      <c r="GD53" s="98">
        <f t="shared" si="84"/>
        <v>12</v>
      </c>
      <c r="GE53" s="98">
        <f t="shared" si="85"/>
        <v>1</v>
      </c>
      <c r="GF53" s="98">
        <f t="shared" si="86"/>
        <v>1</v>
      </c>
      <c r="GG53" s="98">
        <f t="shared" si="87"/>
        <v>1</v>
      </c>
      <c r="GH53" s="98">
        <f t="shared" si="88"/>
        <v>2</v>
      </c>
      <c r="GI53" s="98">
        <f t="shared" si="89"/>
        <v>14</v>
      </c>
      <c r="GJ53" s="98">
        <f t="shared" si="90"/>
        <v>1</v>
      </c>
      <c r="GK53" s="98">
        <f t="shared" si="91"/>
        <v>1</v>
      </c>
      <c r="GL53" s="98">
        <f t="shared" si="92"/>
        <v>1</v>
      </c>
      <c r="GM53" s="98">
        <f t="shared" si="93"/>
        <v>0</v>
      </c>
      <c r="GN53" s="98">
        <f t="shared" si="94"/>
        <v>14</v>
      </c>
      <c r="GO53" s="98">
        <f t="shared" si="95"/>
        <v>0</v>
      </c>
      <c r="GP53" s="98">
        <f t="shared" si="96"/>
        <v>0</v>
      </c>
      <c r="GQ53" s="98">
        <f t="shared" si="97"/>
        <v>0</v>
      </c>
      <c r="GR53" s="98">
        <f t="shared" si="98"/>
        <v>1</v>
      </c>
      <c r="GS53" s="98">
        <f t="shared" si="99"/>
        <v>1</v>
      </c>
      <c r="GT53" s="98">
        <f t="shared" si="100"/>
        <v>1</v>
      </c>
      <c r="GU53" s="98">
        <f t="shared" si="101"/>
        <v>1</v>
      </c>
      <c r="GV53" s="98">
        <f t="shared" si="102"/>
        <v>1</v>
      </c>
      <c r="GW53" s="98">
        <f t="shared" si="103"/>
        <v>1</v>
      </c>
      <c r="GX53" s="98">
        <f t="shared" si="104"/>
        <v>1</v>
      </c>
      <c r="GY53" s="98">
        <f t="shared" si="105"/>
        <v>1</v>
      </c>
      <c r="GZ53" s="98">
        <f t="shared" si="106"/>
        <v>1</v>
      </c>
      <c r="HA53" s="98">
        <f t="shared" si="107"/>
        <v>1</v>
      </c>
      <c r="HB53" s="98">
        <f t="shared" si="108"/>
        <v>1</v>
      </c>
      <c r="HC53" s="98">
        <f t="shared" si="109"/>
        <v>1</v>
      </c>
      <c r="HD53" s="98">
        <f t="shared" si="110"/>
        <v>1</v>
      </c>
      <c r="HE53" s="98">
        <f t="shared" si="111"/>
        <v>1</v>
      </c>
      <c r="HF53" s="98">
        <f t="shared" si="112"/>
        <v>2</v>
      </c>
      <c r="HG53" s="98">
        <f t="shared" si="113"/>
        <v>1</v>
      </c>
      <c r="HH53" s="98">
        <f t="shared" si="114"/>
        <v>1</v>
      </c>
      <c r="HI53" s="98">
        <f t="shared" si="115"/>
        <v>1</v>
      </c>
      <c r="HJ53" s="98">
        <f t="shared" si="116"/>
        <v>2</v>
      </c>
      <c r="HK53" s="98">
        <f t="shared" si="117"/>
        <v>1</v>
      </c>
      <c r="HL53" s="98">
        <f t="shared" si="118"/>
        <v>1</v>
      </c>
      <c r="HM53" s="98">
        <f t="shared" si="119"/>
        <v>1</v>
      </c>
      <c r="HN53" s="98">
        <f t="shared" si="120"/>
        <v>1</v>
      </c>
      <c r="HO53" s="98">
        <f t="shared" si="121"/>
        <v>1</v>
      </c>
      <c r="HP53" s="136" t="str">
        <f t="shared" si="122"/>
        <v>รพศ.</v>
      </c>
      <c r="HQ53" s="98">
        <f t="shared" si="123"/>
        <v>20</v>
      </c>
      <c r="HR53" s="98">
        <f t="shared" si="124"/>
        <v>0</v>
      </c>
      <c r="HS53" s="98">
        <f t="shared" si="125"/>
        <v>30</v>
      </c>
      <c r="HT53" s="98">
        <f t="shared" si="126"/>
        <v>1</v>
      </c>
      <c r="HU53" s="98">
        <f t="shared" si="127"/>
        <v>1</v>
      </c>
      <c r="HV53" s="98">
        <f t="shared" si="128"/>
        <v>1</v>
      </c>
      <c r="HW53" s="97">
        <f t="shared" si="129"/>
        <v>0</v>
      </c>
      <c r="HX53" s="97">
        <f t="shared" si="130"/>
        <v>1</v>
      </c>
      <c r="HY53" s="97">
        <f t="shared" si="131"/>
        <v>1</v>
      </c>
      <c r="HZ53" s="137">
        <f t="shared" si="132"/>
        <v>1</v>
      </c>
      <c r="IA53" s="136">
        <v>538</v>
      </c>
      <c r="IB53" s="138" t="str">
        <f t="shared" si="133"/>
        <v>001243800</v>
      </c>
      <c r="IC53" s="138" t="str">
        <f t="shared" si="134"/>
        <v>สถาบันสุขภาพเด็กแห่งชาติมหาราชินี</v>
      </c>
    </row>
    <row r="54" spans="2:237" ht="22.5">
      <c r="B54" s="97">
        <v>957</v>
      </c>
      <c r="C54" s="141" t="s">
        <v>238</v>
      </c>
      <c r="D54" s="98">
        <v>13</v>
      </c>
      <c r="E54" s="142" t="s">
        <v>239</v>
      </c>
      <c r="F54" s="96" t="s">
        <v>6</v>
      </c>
      <c r="G54" s="96" t="s">
        <v>82</v>
      </c>
      <c r="H54" s="160" t="s">
        <v>84</v>
      </c>
      <c r="I54" s="160" t="s">
        <v>84</v>
      </c>
      <c r="J54" s="160" t="s">
        <v>84</v>
      </c>
      <c r="K54" s="160" t="s">
        <v>84</v>
      </c>
      <c r="L54" s="107">
        <v>43373</v>
      </c>
      <c r="M54" s="108">
        <f t="shared" si="57"/>
        <v>44104</v>
      </c>
      <c r="N54" s="156">
        <v>1</v>
      </c>
      <c r="O54" s="156">
        <v>1</v>
      </c>
      <c r="P54" s="156">
        <v>1</v>
      </c>
      <c r="Q54" s="156">
        <v>1</v>
      </c>
      <c r="R54" s="156">
        <v>1</v>
      </c>
      <c r="S54" s="157">
        <v>1</v>
      </c>
      <c r="T54" s="157">
        <v>1</v>
      </c>
      <c r="U54" s="157">
        <v>1</v>
      </c>
      <c r="V54" s="157">
        <v>1</v>
      </c>
      <c r="W54" s="157">
        <v>1</v>
      </c>
      <c r="X54" s="157">
        <v>1</v>
      </c>
      <c r="Y54" s="157">
        <v>1</v>
      </c>
      <c r="Z54" s="157">
        <v>1</v>
      </c>
      <c r="AA54" s="157">
        <v>1</v>
      </c>
      <c r="AB54" s="157">
        <v>1</v>
      </c>
      <c r="AC54" s="157">
        <v>1</v>
      </c>
      <c r="AD54" s="157">
        <v>1</v>
      </c>
      <c r="AE54" s="157">
        <v>1</v>
      </c>
      <c r="AF54" s="157">
        <v>1</v>
      </c>
      <c r="AG54" s="157">
        <v>1</v>
      </c>
      <c r="AH54" s="157">
        <v>1</v>
      </c>
      <c r="AI54" s="157">
        <v>1</v>
      </c>
      <c r="AJ54" s="157">
        <v>1</v>
      </c>
      <c r="AK54" s="157">
        <v>1</v>
      </c>
      <c r="AL54" s="157">
        <v>1</v>
      </c>
      <c r="AM54" s="157">
        <v>1</v>
      </c>
      <c r="AN54" s="157">
        <v>1</v>
      </c>
      <c r="AO54" s="157">
        <v>1</v>
      </c>
      <c r="AP54" s="157">
        <v>1</v>
      </c>
      <c r="AQ54" s="157">
        <v>1</v>
      </c>
      <c r="AR54" s="157">
        <v>1</v>
      </c>
      <c r="AS54" s="157">
        <v>1</v>
      </c>
      <c r="AT54" s="157">
        <v>1</v>
      </c>
      <c r="AU54" s="157">
        <v>1</v>
      </c>
      <c r="AV54" s="157">
        <v>1</v>
      </c>
      <c r="AW54" s="157">
        <v>1</v>
      </c>
      <c r="AX54" s="157">
        <v>1</v>
      </c>
      <c r="AY54" s="157">
        <v>1</v>
      </c>
      <c r="AZ54" s="157">
        <v>1</v>
      </c>
      <c r="BA54" s="157">
        <v>1</v>
      </c>
      <c r="BB54" s="157">
        <v>1</v>
      </c>
      <c r="BC54" s="157">
        <v>1</v>
      </c>
      <c r="BD54" s="157">
        <v>1</v>
      </c>
      <c r="BE54" s="157">
        <v>1</v>
      </c>
      <c r="BF54" s="157">
        <v>1</v>
      </c>
      <c r="BG54" s="157">
        <v>1</v>
      </c>
      <c r="BH54" s="157">
        <v>1</v>
      </c>
      <c r="BI54" s="157">
        <v>1</v>
      </c>
      <c r="BJ54" s="157">
        <v>1</v>
      </c>
      <c r="BK54" s="157">
        <v>1</v>
      </c>
      <c r="BL54" s="157">
        <v>1</v>
      </c>
      <c r="BM54" s="157">
        <v>1</v>
      </c>
      <c r="BN54" s="157">
        <v>1</v>
      </c>
      <c r="BO54" s="157">
        <v>1</v>
      </c>
      <c r="BP54" s="157">
        <v>1</v>
      </c>
      <c r="BQ54" s="157">
        <v>1</v>
      </c>
      <c r="BR54" s="157">
        <v>1</v>
      </c>
      <c r="BS54" s="157">
        <v>1</v>
      </c>
      <c r="BT54" s="157">
        <v>1</v>
      </c>
      <c r="BU54" s="157">
        <v>1</v>
      </c>
      <c r="BV54" s="157">
        <v>1</v>
      </c>
      <c r="BW54" s="157">
        <v>1</v>
      </c>
      <c r="BX54" s="157">
        <v>1</v>
      </c>
      <c r="BY54" s="157">
        <v>1</v>
      </c>
      <c r="BZ54" s="157">
        <v>1</v>
      </c>
      <c r="CA54" s="157">
        <v>1</v>
      </c>
      <c r="CB54" s="157">
        <v>1</v>
      </c>
      <c r="CC54" s="157">
        <v>1</v>
      </c>
      <c r="CD54" s="157">
        <v>1</v>
      </c>
      <c r="CE54" s="157">
        <v>1</v>
      </c>
      <c r="CF54" s="157">
        <v>1</v>
      </c>
      <c r="CG54" s="157">
        <v>1</v>
      </c>
      <c r="CH54" s="157">
        <v>1</v>
      </c>
      <c r="CI54" s="157">
        <v>1</v>
      </c>
      <c r="CJ54" s="157">
        <v>1</v>
      </c>
      <c r="CK54" s="157">
        <v>1</v>
      </c>
      <c r="CL54" s="157">
        <v>1</v>
      </c>
      <c r="CM54" s="157">
        <v>1</v>
      </c>
      <c r="CN54" s="157">
        <v>1</v>
      </c>
      <c r="CO54" s="157">
        <v>1</v>
      </c>
      <c r="CP54" s="157">
        <v>1</v>
      </c>
      <c r="CQ54" s="157">
        <v>1</v>
      </c>
      <c r="CR54" s="157">
        <v>1</v>
      </c>
      <c r="CS54" s="157">
        <v>1</v>
      </c>
      <c r="CT54" s="157">
        <v>1</v>
      </c>
      <c r="CU54" s="157">
        <v>1</v>
      </c>
      <c r="CV54" s="157">
        <v>1</v>
      </c>
      <c r="CW54" s="157">
        <v>1</v>
      </c>
      <c r="CX54" s="157">
        <v>1</v>
      </c>
      <c r="CY54" s="157">
        <v>1</v>
      </c>
      <c r="CZ54" s="157">
        <v>1</v>
      </c>
      <c r="DA54" s="157">
        <v>1</v>
      </c>
      <c r="DB54" s="157">
        <v>1</v>
      </c>
      <c r="DC54" s="157">
        <v>1</v>
      </c>
      <c r="DD54" s="157">
        <v>1</v>
      </c>
      <c r="DE54" s="157">
        <v>1</v>
      </c>
      <c r="DF54" s="157">
        <v>1</v>
      </c>
      <c r="DG54" s="157">
        <v>1</v>
      </c>
      <c r="DH54" s="157">
        <v>1</v>
      </c>
      <c r="DI54" s="157">
        <v>1</v>
      </c>
      <c r="DJ54" s="157">
        <v>1</v>
      </c>
      <c r="DK54" s="157">
        <v>1</v>
      </c>
      <c r="DL54" s="157">
        <v>1</v>
      </c>
      <c r="DM54" s="157">
        <v>1</v>
      </c>
      <c r="DN54" s="157">
        <v>1</v>
      </c>
      <c r="DO54" s="157">
        <v>1</v>
      </c>
      <c r="DP54" s="157">
        <v>1</v>
      </c>
      <c r="DQ54" s="157">
        <v>1</v>
      </c>
      <c r="DR54" s="157">
        <v>1</v>
      </c>
      <c r="DS54" s="157">
        <v>1</v>
      </c>
      <c r="DT54" s="157">
        <v>1</v>
      </c>
      <c r="DU54" s="157">
        <v>1</v>
      </c>
      <c r="DV54" s="157">
        <v>1</v>
      </c>
      <c r="DW54" s="157">
        <v>1</v>
      </c>
      <c r="DX54" s="157">
        <v>1</v>
      </c>
      <c r="DY54" s="157">
        <v>1</v>
      </c>
      <c r="DZ54" s="157">
        <v>1</v>
      </c>
      <c r="EA54" s="157">
        <v>1</v>
      </c>
      <c r="EB54" s="157">
        <v>1</v>
      </c>
      <c r="EC54" s="157">
        <v>1</v>
      </c>
      <c r="ED54" s="157">
        <v>1</v>
      </c>
      <c r="EE54" s="158">
        <v>1</v>
      </c>
      <c r="EF54" s="158">
        <v>1</v>
      </c>
      <c r="EG54" s="158">
        <v>1</v>
      </c>
      <c r="EH54" s="158">
        <v>1</v>
      </c>
      <c r="EI54" s="158">
        <v>1</v>
      </c>
      <c r="EJ54" s="158">
        <v>1</v>
      </c>
      <c r="EK54" s="158">
        <v>1</v>
      </c>
      <c r="EL54" s="158">
        <v>1</v>
      </c>
      <c r="EM54" s="158">
        <v>1</v>
      </c>
      <c r="EN54" s="158">
        <v>1</v>
      </c>
      <c r="EO54" s="158">
        <v>1</v>
      </c>
      <c r="EP54" s="158">
        <v>1</v>
      </c>
      <c r="EQ54" s="158">
        <v>1</v>
      </c>
      <c r="ER54" s="158">
        <v>1</v>
      </c>
      <c r="ES54" s="158">
        <v>1</v>
      </c>
      <c r="ET54" s="158">
        <v>1</v>
      </c>
      <c r="EU54" s="156">
        <v>0</v>
      </c>
      <c r="EV54" s="159">
        <v>0</v>
      </c>
      <c r="EW54" s="144">
        <v>0</v>
      </c>
      <c r="EX54" s="144">
        <v>0</v>
      </c>
      <c r="EY54" s="144">
        <v>0</v>
      </c>
      <c r="EZ54" s="144">
        <v>0</v>
      </c>
      <c r="FA54" s="144">
        <v>0</v>
      </c>
      <c r="FB54" s="144">
        <v>0</v>
      </c>
      <c r="FC54" s="88">
        <v>0</v>
      </c>
      <c r="FD54" s="110" t="str">
        <f t="shared" si="58"/>
        <v>ดี</v>
      </c>
      <c r="FE54" s="98">
        <f t="shared" si="59"/>
        <v>1</v>
      </c>
      <c r="FF54" s="98">
        <f t="shared" si="60"/>
        <v>1</v>
      </c>
      <c r="FG54" s="98">
        <f t="shared" si="61"/>
        <v>1</v>
      </c>
      <c r="FH54" s="98">
        <f t="shared" si="62"/>
        <v>1</v>
      </c>
      <c r="FI54" s="98">
        <f t="shared" si="63"/>
        <v>1</v>
      </c>
      <c r="FJ54" s="98">
        <f t="shared" si="64"/>
        <v>1</v>
      </c>
      <c r="FK54" s="98">
        <f t="shared" si="65"/>
        <v>1</v>
      </c>
      <c r="FL54" s="98">
        <f t="shared" si="66"/>
        <v>1</v>
      </c>
      <c r="FM54" s="98">
        <f t="shared" si="67"/>
        <v>1</v>
      </c>
      <c r="FN54" s="98">
        <f t="shared" si="68"/>
        <v>1</v>
      </c>
      <c r="FO54" s="98">
        <f t="shared" si="69"/>
        <v>1</v>
      </c>
      <c r="FP54" s="98">
        <f t="shared" si="70"/>
        <v>1</v>
      </c>
      <c r="FQ54" s="98">
        <f t="shared" si="71"/>
        <v>0</v>
      </c>
      <c r="FR54" s="98">
        <f t="shared" si="72"/>
        <v>0</v>
      </c>
      <c r="FS54" s="98">
        <f t="shared" si="73"/>
        <v>0</v>
      </c>
      <c r="FT54" s="98">
        <f t="shared" si="74"/>
        <v>0</v>
      </c>
      <c r="FU54" s="98" t="str">
        <f t="shared" si="75"/>
        <v>ดี</v>
      </c>
      <c r="FV54" s="98">
        <f t="shared" si="76"/>
        <v>2</v>
      </c>
      <c r="FW54" s="98">
        <f t="shared" si="77"/>
        <v>0</v>
      </c>
      <c r="FX54" s="98">
        <f t="shared" si="78"/>
        <v>2</v>
      </c>
      <c r="FY54" s="98">
        <f t="shared" si="79"/>
        <v>0</v>
      </c>
      <c r="FZ54" s="98">
        <f t="shared" si="80"/>
        <v>2</v>
      </c>
      <c r="GA54" s="98">
        <f t="shared" si="81"/>
        <v>1</v>
      </c>
      <c r="GB54" s="98">
        <f t="shared" si="82"/>
        <v>10</v>
      </c>
      <c r="GC54" s="98">
        <f t="shared" si="83"/>
        <v>2</v>
      </c>
      <c r="GD54" s="98">
        <f t="shared" si="84"/>
        <v>12</v>
      </c>
      <c r="GE54" s="98">
        <f t="shared" si="85"/>
        <v>1</v>
      </c>
      <c r="GF54" s="98">
        <f t="shared" si="86"/>
        <v>1</v>
      </c>
      <c r="GG54" s="98">
        <f t="shared" si="87"/>
        <v>1</v>
      </c>
      <c r="GH54" s="98">
        <f t="shared" si="88"/>
        <v>0</v>
      </c>
      <c r="GI54" s="98">
        <f t="shared" si="89"/>
        <v>12</v>
      </c>
      <c r="GJ54" s="98">
        <f t="shared" si="90"/>
        <v>0</v>
      </c>
      <c r="GK54" s="98">
        <f t="shared" si="91"/>
        <v>0</v>
      </c>
      <c r="GL54" s="98">
        <f t="shared" si="92"/>
        <v>0</v>
      </c>
      <c r="GM54" s="98">
        <f t="shared" si="93"/>
        <v>0</v>
      </c>
      <c r="GN54" s="98">
        <f t="shared" si="94"/>
        <v>12</v>
      </c>
      <c r="GO54" s="98">
        <f t="shared" si="95"/>
        <v>0</v>
      </c>
      <c r="GP54" s="98">
        <f t="shared" si="96"/>
        <v>0</v>
      </c>
      <c r="GQ54" s="98">
        <f t="shared" si="97"/>
        <v>0</v>
      </c>
      <c r="GR54" s="98">
        <f t="shared" si="98"/>
        <v>1</v>
      </c>
      <c r="GS54" s="98">
        <f t="shared" si="99"/>
        <v>1</v>
      </c>
      <c r="GT54" s="98">
        <f t="shared" si="100"/>
        <v>1</v>
      </c>
      <c r="GU54" s="98">
        <f t="shared" si="101"/>
        <v>1</v>
      </c>
      <c r="GV54" s="98">
        <f t="shared" si="102"/>
        <v>1</v>
      </c>
      <c r="GW54" s="98">
        <f t="shared" si="103"/>
        <v>1</v>
      </c>
      <c r="GX54" s="98">
        <f t="shared" si="104"/>
        <v>1</v>
      </c>
      <c r="GY54" s="98">
        <f t="shared" si="105"/>
        <v>1</v>
      </c>
      <c r="GZ54" s="98">
        <f t="shared" si="106"/>
        <v>1</v>
      </c>
      <c r="HA54" s="98">
        <f t="shared" si="107"/>
        <v>1</v>
      </c>
      <c r="HB54" s="98">
        <f t="shared" si="108"/>
        <v>1</v>
      </c>
      <c r="HC54" s="98">
        <f t="shared" si="109"/>
        <v>1</v>
      </c>
      <c r="HD54" s="98">
        <f t="shared" si="110"/>
        <v>1</v>
      </c>
      <c r="HE54" s="98">
        <f t="shared" si="111"/>
        <v>1</v>
      </c>
      <c r="HF54" s="98">
        <f t="shared" si="112"/>
        <v>2</v>
      </c>
      <c r="HG54" s="98">
        <f t="shared" si="113"/>
        <v>1</v>
      </c>
      <c r="HH54" s="98">
        <f t="shared" si="114"/>
        <v>1</v>
      </c>
      <c r="HI54" s="98">
        <f t="shared" si="115"/>
        <v>1</v>
      </c>
      <c r="HJ54" s="98">
        <f t="shared" si="116"/>
        <v>2</v>
      </c>
      <c r="HK54" s="98">
        <f t="shared" si="117"/>
        <v>1</v>
      </c>
      <c r="HL54" s="98">
        <f t="shared" si="118"/>
        <v>1</v>
      </c>
      <c r="HM54" s="98">
        <f t="shared" si="119"/>
        <v>1</v>
      </c>
      <c r="HN54" s="98">
        <f t="shared" si="120"/>
        <v>1</v>
      </c>
      <c r="HO54" s="98">
        <f t="shared" si="121"/>
        <v>1</v>
      </c>
      <c r="HP54" s="136" t="str">
        <f t="shared" si="122"/>
        <v>รพช.</v>
      </c>
      <c r="HQ54" s="98">
        <f t="shared" si="123"/>
        <v>20</v>
      </c>
      <c r="HR54" s="98">
        <f t="shared" si="124"/>
        <v>1</v>
      </c>
      <c r="HS54" s="98">
        <f t="shared" si="125"/>
        <v>30</v>
      </c>
      <c r="HT54" s="98">
        <f t="shared" si="126"/>
        <v>0</v>
      </c>
      <c r="HU54" s="98">
        <f t="shared" si="127"/>
        <v>1</v>
      </c>
      <c r="HV54" s="98">
        <f t="shared" si="128"/>
        <v>1</v>
      </c>
      <c r="HW54" s="97">
        <f t="shared" si="129"/>
        <v>1</v>
      </c>
      <c r="HX54" s="97">
        <f t="shared" si="130"/>
        <v>0</v>
      </c>
      <c r="HY54" s="97">
        <f t="shared" si="131"/>
        <v>1</v>
      </c>
      <c r="HZ54" s="137">
        <f t="shared" si="132"/>
        <v>1</v>
      </c>
      <c r="IA54" s="136">
        <v>0</v>
      </c>
      <c r="IB54" s="138" t="str">
        <f t="shared" si="133"/>
        <v>001224800</v>
      </c>
      <c r="IC54" s="138" t="str">
        <f t="shared" si="134"/>
        <v>สถาบันพยาธิวิทยา กรมการแพทย์ กระทรวงสาธารณสุข</v>
      </c>
    </row>
  </sheetData>
  <sheetProtection sheet="1" objects="1" scenarios="1" selectLockedCells="1"/>
  <autoFilter ref="B34:HT54">
    <filterColumn colId="12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6" showButton="0"/>
    <filterColumn colId="177" showButton="0"/>
    <filterColumn colId="178" showButton="0"/>
    <filterColumn colId="179" showButton="0"/>
    <filterColumn colId="180" showButton="0"/>
    <filterColumn colId="181" showButton="0"/>
    <filterColumn colId="182" showButton="0"/>
    <filterColumn colId="183" showButton="0"/>
    <filterColumn colId="184" showButton="0"/>
    <filterColumn colId="185" showButton="0"/>
    <filterColumn colId="186" showButton="0"/>
    <filterColumn colId="187" showButton="0"/>
    <filterColumn colId="188" showButton="0"/>
    <filterColumn colId="189" showButton="0"/>
    <filterColumn colId="190" showButton="0"/>
    <filterColumn colId="191" showButton="0"/>
    <filterColumn colId="192" showButton="0"/>
    <filterColumn colId="193" showButton="0"/>
    <filterColumn colId="194" showButton="0"/>
    <filterColumn colId="195" showButton="0"/>
    <filterColumn colId="196" showButton="0"/>
    <filterColumn colId="197" showButton="0"/>
    <filterColumn colId="198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8" showButton="0"/>
    <filterColumn colId="209" showButton="0"/>
    <filterColumn colId="210" showButton="0"/>
    <filterColumn colId="211" showButton="0"/>
    <filterColumn colId="212" showButton="0"/>
    <filterColumn colId="213" showButton="0"/>
    <filterColumn colId="214" showButton="0"/>
    <filterColumn colId="215" showButton="0"/>
    <filterColumn colId="216" showButton="0"/>
  </autoFilter>
  <mergeCells count="147">
    <mergeCell ref="HD38:HG38"/>
    <mergeCell ref="BD37:BS37"/>
    <mergeCell ref="BT37:BV37"/>
    <mergeCell ref="AG38:AI38"/>
    <mergeCell ref="S36:BC36"/>
    <mergeCell ref="BD36:BS36"/>
    <mergeCell ref="CC38:DG38"/>
    <mergeCell ref="U38:V38"/>
    <mergeCell ref="W38:AB38"/>
    <mergeCell ref="AC38:AF38"/>
    <mergeCell ref="HA38:HB38"/>
    <mergeCell ref="HH38:HK38"/>
    <mergeCell ref="FE34:FU38"/>
    <mergeCell ref="DX38:DY38"/>
    <mergeCell ref="DZ38:ED38"/>
    <mergeCell ref="EU36:EU39"/>
    <mergeCell ref="EV36:EV39"/>
    <mergeCell ref="S34:EV34"/>
    <mergeCell ref="FD34:FD39"/>
    <mergeCell ref="EU35:EV35"/>
    <mergeCell ref="DZ36:ED37"/>
    <mergeCell ref="FV34:HK37"/>
    <mergeCell ref="EN38:EO38"/>
    <mergeCell ref="BW37:CB37"/>
    <mergeCell ref="BW36:CB36"/>
    <mergeCell ref="BW38:BZ38"/>
    <mergeCell ref="CA38:CB38"/>
    <mergeCell ref="EW36:FB38"/>
    <mergeCell ref="FC36:FC39"/>
    <mergeCell ref="BT38:BV38"/>
    <mergeCell ref="S38:T38"/>
    <mergeCell ref="GH39:GL39"/>
    <mergeCell ref="BT36:BV36"/>
    <mergeCell ref="S37:AV37"/>
    <mergeCell ref="AW37:BC38"/>
    <mergeCell ref="A34:A39"/>
    <mergeCell ref="B7:E7"/>
    <mergeCell ref="E9:F9"/>
    <mergeCell ref="G9:I9"/>
    <mergeCell ref="G10:H10"/>
    <mergeCell ref="N13:T13"/>
    <mergeCell ref="B4:C4"/>
    <mergeCell ref="D4:E4"/>
    <mergeCell ref="G4:I4"/>
    <mergeCell ref="D26:F26"/>
    <mergeCell ref="D27:F27"/>
    <mergeCell ref="D24:F24"/>
    <mergeCell ref="D25:F25"/>
    <mergeCell ref="D23:F23"/>
    <mergeCell ref="G12:H12"/>
    <mergeCell ref="C16:D18"/>
    <mergeCell ref="G13:H13"/>
    <mergeCell ref="B34:B39"/>
    <mergeCell ref="C34:C39"/>
    <mergeCell ref="D34:D39"/>
    <mergeCell ref="E34:E39"/>
    <mergeCell ref="F34:F39"/>
    <mergeCell ref="G34:G39"/>
    <mergeCell ref="H34:H39"/>
    <mergeCell ref="Y2:Z3"/>
    <mergeCell ref="EP38:ET38"/>
    <mergeCell ref="EE36:ET37"/>
    <mergeCell ref="DH38:DW38"/>
    <mergeCell ref="CC37:DY37"/>
    <mergeCell ref="CC36:DY36"/>
    <mergeCell ref="DZ35:ET35"/>
    <mergeCell ref="N34:R34"/>
    <mergeCell ref="N36:R38"/>
    <mergeCell ref="N35:DY35"/>
    <mergeCell ref="M30:T30"/>
    <mergeCell ref="M31:T31"/>
    <mergeCell ref="AP38:AV38"/>
    <mergeCell ref="M32:T32"/>
    <mergeCell ref="R20:T20"/>
    <mergeCell ref="O20:P20"/>
    <mergeCell ref="M29:T29"/>
    <mergeCell ref="GC39:GG39"/>
    <mergeCell ref="Z4:AD4"/>
    <mergeCell ref="C10:D13"/>
    <mergeCell ref="F5:G5"/>
    <mergeCell ref="H5:J5"/>
    <mergeCell ref="L34:L39"/>
    <mergeCell ref="K34:K39"/>
    <mergeCell ref="AJ38:AO38"/>
    <mergeCell ref="G11:H11"/>
    <mergeCell ref="M34:M39"/>
    <mergeCell ref="D5:E5"/>
    <mergeCell ref="I34:I39"/>
    <mergeCell ref="J34:J39"/>
    <mergeCell ref="D29:F29"/>
    <mergeCell ref="D30:F30"/>
    <mergeCell ref="D31:F31"/>
    <mergeCell ref="D32:F32"/>
    <mergeCell ref="D28:F28"/>
    <mergeCell ref="EW35:FC35"/>
    <mergeCell ref="N9:U9"/>
    <mergeCell ref="J9:M9"/>
    <mergeCell ref="EE38:EM38"/>
    <mergeCell ref="M27:T27"/>
    <mergeCell ref="M28:T28"/>
    <mergeCell ref="GM39:GQ39"/>
    <mergeCell ref="H32:K32"/>
    <mergeCell ref="F10:F12"/>
    <mergeCell ref="H30:K30"/>
    <mergeCell ref="H31:K31"/>
    <mergeCell ref="HP38:HP39"/>
    <mergeCell ref="HQ38:HY38"/>
    <mergeCell ref="J10:L10"/>
    <mergeCell ref="J11:L11"/>
    <mergeCell ref="N10:T10"/>
    <mergeCell ref="N11:T11"/>
    <mergeCell ref="N12:T12"/>
    <mergeCell ref="O17:P17"/>
    <mergeCell ref="O18:P18"/>
    <mergeCell ref="O19:P19"/>
    <mergeCell ref="O21:P21"/>
    <mergeCell ref="R16:T16"/>
    <mergeCell ref="R17:T17"/>
    <mergeCell ref="R18:T18"/>
    <mergeCell ref="R19:T19"/>
    <mergeCell ref="R21:T21"/>
    <mergeCell ref="BD38:BL38"/>
    <mergeCell ref="BM38:BN38"/>
    <mergeCell ref="BO38:BS38"/>
    <mergeCell ref="H27:K27"/>
    <mergeCell ref="H28:K28"/>
    <mergeCell ref="H29:K29"/>
    <mergeCell ref="B1:V1"/>
    <mergeCell ref="F3:H3"/>
    <mergeCell ref="I3:L3"/>
    <mergeCell ref="M5:T5"/>
    <mergeCell ref="B5:C5"/>
    <mergeCell ref="M23:T23"/>
    <mergeCell ref="M24:T24"/>
    <mergeCell ref="M25:T25"/>
    <mergeCell ref="M26:T26"/>
    <mergeCell ref="N7:P7"/>
    <mergeCell ref="P4:T4"/>
    <mergeCell ref="E10:E12"/>
    <mergeCell ref="K4:M4"/>
    <mergeCell ref="O16:P16"/>
    <mergeCell ref="O15:T15"/>
    <mergeCell ref="J15:N16"/>
    <mergeCell ref="H23:K23"/>
    <mergeCell ref="H24:K24"/>
    <mergeCell ref="H25:K25"/>
    <mergeCell ref="H26:K26"/>
  </mergeCells>
  <conditionalFormatting sqref="FD40:FD54">
    <cfRule type="cellIs" dxfId="10" priority="33" operator="equal">
      <formula>"NN"</formula>
    </cfRule>
  </conditionalFormatting>
  <conditionalFormatting sqref="AK40:FC40 EW41:FC54">
    <cfRule type="cellIs" dxfId="9" priority="15" operator="equal">
      <formula>0</formula>
    </cfRule>
  </conditionalFormatting>
  <conditionalFormatting sqref="I11">
    <cfRule type="cellIs" dxfId="8" priority="13" operator="lessThan">
      <formula>$I$10</formula>
    </cfRule>
  </conditionalFormatting>
  <conditionalFormatting sqref="M11">
    <cfRule type="cellIs" dxfId="7" priority="11" operator="lessThan">
      <formula>$M$10</formula>
    </cfRule>
  </conditionalFormatting>
  <conditionalFormatting sqref="I13">
    <cfRule type="cellIs" dxfId="6" priority="7" operator="lessThan">
      <formula>$I$12</formula>
    </cfRule>
  </conditionalFormatting>
  <conditionalFormatting sqref="U10">
    <cfRule type="cellIs" dxfId="5" priority="34" operator="lessThan">
      <formula>$U$10</formula>
    </cfRule>
  </conditionalFormatting>
  <conditionalFormatting sqref="U12">
    <cfRule type="cellIs" dxfId="4" priority="36" operator="lessThan">
      <formula>$U$12</formula>
    </cfRule>
  </conditionalFormatting>
  <conditionalFormatting sqref="F13">
    <cfRule type="cellIs" dxfId="3" priority="3" operator="lessThan">
      <formula>$F$10</formula>
    </cfRule>
  </conditionalFormatting>
  <conditionalFormatting sqref="U11">
    <cfRule type="cellIs" dxfId="2" priority="2" operator="lessThan">
      <formula>$U$10</formula>
    </cfRule>
  </conditionalFormatting>
  <conditionalFormatting sqref="U13">
    <cfRule type="cellIs" dxfId="1" priority="1" operator="lessThan">
      <formula>$U$12</formula>
    </cfRule>
  </conditionalFormatting>
  <dataValidations count="1">
    <dataValidation operator="greaterThan" allowBlank="1" showInputMessage="1" showErrorMessage="1" sqref="L40:M54"/>
  </dataValidations>
  <pageMargins left="0.70866141732283472" right="0.70866141732283472" top="0.55118110236220474" bottom="0.35" header="0.31496062992125984" footer="0.31496062992125984"/>
  <pageSetup paperSize="9" scale="76" orientation="landscape" r:id="rId1"/>
  <rowBreaks count="1" manualBreakCount="1">
    <brk id="32" max="16383" man="1"/>
  </rowBreaks>
  <colBreaks count="2" manualBreakCount="2">
    <brk id="22" max="996" man="1"/>
    <brk id="16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C1301706-911D-4ABF-BD98-419C93A5F3BB}">
            <xm:f>NOT(ISERROR(SEARCH(L40,M40)))</xm:f>
            <xm:f>L40</xm:f>
            <x14:dxf>
              <font>
                <color theme="0"/>
              </font>
            </x14:dxf>
          </x14:cfRule>
          <xm:sqref>M40:M54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CODE!$A$1:$A$2</xm:f>
          </x14:formula1>
          <xm:sqref>H40:K54</xm:sqref>
        </x14:dataValidation>
        <x14:dataValidation type="list" allowBlank="1" showInputMessage="1" showErrorMessage="1">
          <x14:formula1>
            <xm:f>CODE!$B$1:$B$2</xm:f>
          </x14:formula1>
          <xm:sqref>N40:FC54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70C0"/>
  </sheetPr>
  <dimension ref="A1:Z97"/>
  <sheetViews>
    <sheetView zoomScale="85" zoomScaleNormal="85" workbookViewId="0">
      <selection activeCell="U2" sqref="U2"/>
    </sheetView>
  </sheetViews>
  <sheetFormatPr defaultColWidth="9" defaultRowHeight="15"/>
  <cols>
    <col min="1" max="11" width="9" style="62"/>
    <col min="12" max="12" width="12.42578125" style="67" customWidth="1"/>
    <col min="13" max="14" width="9" style="62"/>
    <col min="15" max="15" width="13" style="62" customWidth="1"/>
    <col min="16" max="16" width="9" style="62"/>
    <col min="17" max="17" width="19" style="62" customWidth="1"/>
    <col min="18" max="16384" width="9" style="62"/>
  </cols>
  <sheetData>
    <row r="1" spans="1:26" ht="21">
      <c r="A1" s="62" t="s">
        <v>84</v>
      </c>
      <c r="B1" s="62">
        <v>0</v>
      </c>
      <c r="C1" s="62" t="s">
        <v>86</v>
      </c>
      <c r="D1" s="62">
        <v>0</v>
      </c>
      <c r="E1" s="62" t="s">
        <v>86</v>
      </c>
      <c r="F1" s="62">
        <v>2560</v>
      </c>
      <c r="G1" s="278" t="s">
        <v>126</v>
      </c>
      <c r="H1" s="279" t="s">
        <v>126</v>
      </c>
      <c r="I1" s="278" t="s">
        <v>127</v>
      </c>
      <c r="J1" s="278" t="s">
        <v>1</v>
      </c>
      <c r="K1" s="281" t="s">
        <v>129</v>
      </c>
      <c r="L1" s="276" t="s">
        <v>111</v>
      </c>
      <c r="M1" s="277" t="s">
        <v>194</v>
      </c>
      <c r="N1" s="272" t="s">
        <v>206</v>
      </c>
      <c r="O1" s="273"/>
      <c r="P1" s="273"/>
      <c r="Q1" s="273"/>
      <c r="R1" s="274"/>
      <c r="T1" s="122" t="s">
        <v>264</v>
      </c>
      <c r="U1" s="122" t="s">
        <v>272</v>
      </c>
      <c r="V1" s="122">
        <v>602</v>
      </c>
      <c r="W1" s="122">
        <v>901</v>
      </c>
      <c r="X1" s="122">
        <v>121</v>
      </c>
      <c r="Y1" s="122">
        <v>121</v>
      </c>
      <c r="Z1" s="146">
        <v>121</v>
      </c>
    </row>
    <row r="2" spans="1:26" ht="21">
      <c r="A2" s="62" t="s">
        <v>85</v>
      </c>
      <c r="B2" s="62">
        <v>1</v>
      </c>
      <c r="C2" s="62" t="s">
        <v>87</v>
      </c>
      <c r="D2" s="62">
        <v>1</v>
      </c>
      <c r="E2" s="62" t="s">
        <v>87</v>
      </c>
      <c r="F2" s="62">
        <v>2561</v>
      </c>
      <c r="G2" s="278"/>
      <c r="H2" s="280"/>
      <c r="I2" s="278"/>
      <c r="J2" s="278"/>
      <c r="K2" s="281"/>
      <c r="L2" s="276"/>
      <c r="M2" s="277"/>
      <c r="N2" s="89" t="s">
        <v>205</v>
      </c>
      <c r="O2" s="89" t="s">
        <v>4</v>
      </c>
      <c r="P2" s="89" t="s">
        <v>195</v>
      </c>
      <c r="Q2" s="89" t="s">
        <v>196</v>
      </c>
      <c r="R2" s="89" t="s">
        <v>4</v>
      </c>
      <c r="T2" s="122">
        <v>1</v>
      </c>
      <c r="U2" s="122">
        <v>100</v>
      </c>
      <c r="V2" s="123">
        <v>80</v>
      </c>
      <c r="W2" s="123">
        <v>85</v>
      </c>
      <c r="X2" s="123">
        <v>41</v>
      </c>
      <c r="Y2" s="133">
        <v>8</v>
      </c>
      <c r="Z2" s="133">
        <v>100</v>
      </c>
    </row>
    <row r="3" spans="1:26" ht="21">
      <c r="C3" s="62" t="s">
        <v>83</v>
      </c>
      <c r="D3" s="62">
        <v>2</v>
      </c>
      <c r="E3" s="62" t="s">
        <v>83</v>
      </c>
      <c r="F3" s="62">
        <v>2562</v>
      </c>
      <c r="G3" s="63">
        <v>1</v>
      </c>
      <c r="H3" s="63">
        <v>1</v>
      </c>
      <c r="I3" s="64">
        <v>1</v>
      </c>
      <c r="J3" s="65" t="s">
        <v>5</v>
      </c>
      <c r="K3" s="66">
        <f>COUNTIF(เขต!G:G,J3)</f>
        <v>0</v>
      </c>
      <c r="L3" s="67">
        <f>COUNTIFS(เขต!FD:FD,"ดีมาก PLUS",เขต!G:G,J3)</f>
        <v>0</v>
      </c>
      <c r="M3" s="62">
        <f>IF(L3&gt;0,1,0)</f>
        <v>0</v>
      </c>
      <c r="N3" s="89">
        <v>1</v>
      </c>
      <c r="O3" s="89">
        <v>1</v>
      </c>
      <c r="P3" s="89">
        <f t="shared" ref="P3:P15" si="0">COUNTIF(I$3:I$79,O3)</f>
        <v>8</v>
      </c>
      <c r="Q3" s="89">
        <f t="shared" ref="Q3:Q15" si="1">COUNTIFS(I$3:I$79,O3,M$3:M$79,"1")</f>
        <v>0</v>
      </c>
      <c r="R3" s="133">
        <v>1</v>
      </c>
      <c r="T3" s="122">
        <v>2</v>
      </c>
      <c r="U3" s="122">
        <v>100</v>
      </c>
      <c r="V3" s="123">
        <v>100</v>
      </c>
      <c r="W3" s="123">
        <v>100</v>
      </c>
      <c r="X3" s="123">
        <v>48</v>
      </c>
      <c r="Y3" s="133">
        <v>5</v>
      </c>
      <c r="Z3" s="133">
        <v>100</v>
      </c>
    </row>
    <row r="4" spans="1:26" ht="21">
      <c r="C4" s="62" t="s">
        <v>89</v>
      </c>
      <c r="D4" s="62">
        <v>3</v>
      </c>
      <c r="E4" s="62" t="s">
        <v>89</v>
      </c>
      <c r="F4" s="62">
        <v>2563</v>
      </c>
      <c r="G4" s="63">
        <v>2</v>
      </c>
      <c r="H4" s="63">
        <v>2</v>
      </c>
      <c r="I4" s="64">
        <v>1</v>
      </c>
      <c r="J4" s="65" t="s">
        <v>7</v>
      </c>
      <c r="K4" s="66">
        <f>COUNTIF(เขต!G:G,J4)</f>
        <v>0</v>
      </c>
      <c r="L4" s="67">
        <f>COUNTIFS(เขต!FD:FD,"ดีมาก PLUS",เขต!G:G,J4)</f>
        <v>0</v>
      </c>
      <c r="M4" s="62">
        <f t="shared" ref="M4:M67" si="2">IF(L4&gt;0,1,0)</f>
        <v>0</v>
      </c>
      <c r="N4" s="89">
        <v>2</v>
      </c>
      <c r="O4" s="89">
        <v>2</v>
      </c>
      <c r="P4" s="89">
        <f t="shared" si="0"/>
        <v>5</v>
      </c>
      <c r="Q4" s="89">
        <f t="shared" si="1"/>
        <v>0</v>
      </c>
      <c r="R4" s="133">
        <v>2</v>
      </c>
      <c r="T4" s="122">
        <v>3</v>
      </c>
      <c r="U4" s="122">
        <v>100</v>
      </c>
      <c r="V4" s="123">
        <v>80</v>
      </c>
      <c r="W4" s="123">
        <v>85</v>
      </c>
      <c r="X4" s="123">
        <v>45</v>
      </c>
      <c r="Y4" s="133">
        <v>5</v>
      </c>
      <c r="Z4" s="133">
        <v>100</v>
      </c>
    </row>
    <row r="5" spans="1:26" ht="21">
      <c r="D5" s="62">
        <v>4</v>
      </c>
      <c r="E5" s="62" t="s">
        <v>248</v>
      </c>
      <c r="F5" s="62">
        <v>2564</v>
      </c>
      <c r="G5" s="63">
        <v>3</v>
      </c>
      <c r="H5" s="63">
        <v>3</v>
      </c>
      <c r="I5" s="64">
        <v>1</v>
      </c>
      <c r="J5" s="65" t="s">
        <v>8</v>
      </c>
      <c r="K5" s="66">
        <f>COUNTIF(เขต!G:G,J5)</f>
        <v>0</v>
      </c>
      <c r="L5" s="67">
        <f>COUNTIFS(เขต!FD:FD,"ดีมาก PLUS",เขต!G:G,J5)</f>
        <v>0</v>
      </c>
      <c r="M5" s="62">
        <f t="shared" si="2"/>
        <v>0</v>
      </c>
      <c r="N5" s="89">
        <v>3</v>
      </c>
      <c r="O5" s="89">
        <v>3</v>
      </c>
      <c r="P5" s="89">
        <f t="shared" si="0"/>
        <v>5</v>
      </c>
      <c r="Q5" s="89">
        <f t="shared" si="1"/>
        <v>0</v>
      </c>
      <c r="R5" s="133">
        <v>3</v>
      </c>
      <c r="T5" s="122">
        <v>4</v>
      </c>
      <c r="U5" s="122">
        <v>100</v>
      </c>
      <c r="V5" s="123">
        <v>80</v>
      </c>
      <c r="W5" s="123">
        <v>85</v>
      </c>
      <c r="X5" s="123">
        <v>40</v>
      </c>
      <c r="Y5" s="133">
        <v>8</v>
      </c>
      <c r="Z5" s="133">
        <v>100</v>
      </c>
    </row>
    <row r="6" spans="1:26" ht="21">
      <c r="D6" s="62">
        <v>9</v>
      </c>
      <c r="E6" s="62" t="s">
        <v>102</v>
      </c>
      <c r="F6" s="62">
        <v>2565</v>
      </c>
      <c r="G6" s="63">
        <v>4</v>
      </c>
      <c r="H6" s="63">
        <v>4</v>
      </c>
      <c r="I6" s="64">
        <v>1</v>
      </c>
      <c r="J6" s="65" t="s">
        <v>9</v>
      </c>
      <c r="K6" s="66">
        <f>COUNTIF(เขต!G:G,J6)</f>
        <v>0</v>
      </c>
      <c r="L6" s="67">
        <f>COUNTIFS(เขต!FD:FD,"ดีมาก PLUS",เขต!G:G,J6)</f>
        <v>0</v>
      </c>
      <c r="M6" s="62">
        <f t="shared" si="2"/>
        <v>0</v>
      </c>
      <c r="N6" s="89">
        <v>4</v>
      </c>
      <c r="O6" s="89">
        <v>4</v>
      </c>
      <c r="P6" s="89">
        <f t="shared" si="0"/>
        <v>8</v>
      </c>
      <c r="Q6" s="89">
        <f t="shared" si="1"/>
        <v>0</v>
      </c>
      <c r="R6" s="133">
        <v>4</v>
      </c>
      <c r="T6" s="122">
        <v>5</v>
      </c>
      <c r="U6" s="122">
        <v>100</v>
      </c>
      <c r="V6" s="123">
        <v>87</v>
      </c>
      <c r="W6" s="123">
        <v>89</v>
      </c>
      <c r="X6" s="123">
        <v>43</v>
      </c>
      <c r="Y6" s="133">
        <v>8</v>
      </c>
      <c r="Z6" s="133">
        <v>100</v>
      </c>
    </row>
    <row r="7" spans="1:26" ht="21">
      <c r="F7" s="62">
        <v>2566</v>
      </c>
      <c r="G7" s="63">
        <v>5</v>
      </c>
      <c r="H7" s="63">
        <v>5</v>
      </c>
      <c r="I7" s="64">
        <v>1</v>
      </c>
      <c r="J7" s="65" t="s">
        <v>10</v>
      </c>
      <c r="K7" s="66">
        <f>COUNTIF(เขต!G:G,J7)</f>
        <v>0</v>
      </c>
      <c r="L7" s="67">
        <f>COUNTIFS(เขต!FD:FD,"ดีมาก PLUS",เขต!G:G,J7)</f>
        <v>0</v>
      </c>
      <c r="M7" s="62">
        <f t="shared" si="2"/>
        <v>0</v>
      </c>
      <c r="N7" s="89">
        <v>5</v>
      </c>
      <c r="O7" s="89">
        <v>5</v>
      </c>
      <c r="P7" s="89">
        <f t="shared" si="0"/>
        <v>8</v>
      </c>
      <c r="Q7" s="89">
        <f t="shared" si="1"/>
        <v>0</v>
      </c>
      <c r="R7" s="133">
        <v>5</v>
      </c>
      <c r="T7" s="122">
        <v>6</v>
      </c>
      <c r="U7" s="122">
        <v>100</v>
      </c>
      <c r="V7" s="123">
        <v>80</v>
      </c>
      <c r="W7" s="123">
        <v>85</v>
      </c>
      <c r="X7" s="123">
        <v>40</v>
      </c>
      <c r="Y7" s="133">
        <v>8</v>
      </c>
      <c r="Z7" s="133">
        <v>100</v>
      </c>
    </row>
    <row r="8" spans="1:26" ht="21">
      <c r="F8" s="62">
        <v>2567</v>
      </c>
      <c r="G8" s="63">
        <v>6</v>
      </c>
      <c r="H8" s="63">
        <v>6</v>
      </c>
      <c r="I8" s="64">
        <v>1</v>
      </c>
      <c r="J8" s="65" t="s">
        <v>11</v>
      </c>
      <c r="K8" s="66">
        <f>COUNTIF(เขต!G:G,J8)</f>
        <v>0</v>
      </c>
      <c r="L8" s="67">
        <f>COUNTIFS(เขต!FD:FD,"ดีมาก PLUS",เขต!G:G,J8)</f>
        <v>0</v>
      </c>
      <c r="M8" s="62">
        <f t="shared" si="2"/>
        <v>0</v>
      </c>
      <c r="N8" s="89">
        <v>6</v>
      </c>
      <c r="O8" s="89">
        <v>6</v>
      </c>
      <c r="P8" s="89">
        <f t="shared" si="0"/>
        <v>8</v>
      </c>
      <c r="Q8" s="89">
        <f t="shared" si="1"/>
        <v>0</v>
      </c>
      <c r="R8" s="133">
        <v>6</v>
      </c>
      <c r="T8" s="122">
        <v>7</v>
      </c>
      <c r="U8" s="122">
        <v>100</v>
      </c>
      <c r="V8" s="123">
        <v>80</v>
      </c>
      <c r="W8" s="123">
        <v>85</v>
      </c>
      <c r="X8" s="123">
        <v>44</v>
      </c>
      <c r="Y8" s="133">
        <v>4</v>
      </c>
      <c r="Z8" s="133">
        <v>100</v>
      </c>
    </row>
    <row r="9" spans="1:26" ht="21">
      <c r="F9" s="62">
        <v>2568</v>
      </c>
      <c r="G9" s="63">
        <v>7</v>
      </c>
      <c r="H9" s="63">
        <v>7</v>
      </c>
      <c r="I9" s="64">
        <v>1</v>
      </c>
      <c r="J9" s="65" t="s">
        <v>12</v>
      </c>
      <c r="K9" s="66">
        <f>COUNTIF(เขต!G:G,J9)</f>
        <v>0</v>
      </c>
      <c r="L9" s="67">
        <f>COUNTIFS(เขต!FD:FD,"ดีมาก PLUS",เขต!G:G,J9)</f>
        <v>0</v>
      </c>
      <c r="M9" s="62">
        <f t="shared" si="2"/>
        <v>0</v>
      </c>
      <c r="N9" s="89">
        <v>7</v>
      </c>
      <c r="O9" s="89">
        <v>7</v>
      </c>
      <c r="P9" s="89">
        <f t="shared" si="0"/>
        <v>4</v>
      </c>
      <c r="Q9" s="89">
        <f t="shared" si="1"/>
        <v>0</v>
      </c>
      <c r="R9" s="133">
        <v>7</v>
      </c>
      <c r="T9" s="122">
        <v>8</v>
      </c>
      <c r="U9" s="122">
        <v>100</v>
      </c>
      <c r="V9" s="123">
        <v>80</v>
      </c>
      <c r="W9" s="123">
        <v>85</v>
      </c>
      <c r="X9" s="123">
        <v>40</v>
      </c>
      <c r="Y9" s="133">
        <v>7</v>
      </c>
      <c r="Z9" s="133">
        <v>100</v>
      </c>
    </row>
    <row r="10" spans="1:26" ht="21">
      <c r="F10" s="62">
        <v>2569</v>
      </c>
      <c r="G10" s="63">
        <v>8</v>
      </c>
      <c r="H10" s="63">
        <v>8</v>
      </c>
      <c r="I10" s="64">
        <v>1</v>
      </c>
      <c r="J10" s="65" t="s">
        <v>13</v>
      </c>
      <c r="K10" s="66">
        <f>COUNTIF(เขต!G:G,J10)</f>
        <v>0</v>
      </c>
      <c r="L10" s="67">
        <f>COUNTIFS(เขต!FD:FD,"ดีมาก PLUS",เขต!G:G,J10)</f>
        <v>0</v>
      </c>
      <c r="M10" s="62">
        <f t="shared" si="2"/>
        <v>0</v>
      </c>
      <c r="N10" s="89">
        <v>8</v>
      </c>
      <c r="O10" s="89">
        <v>8</v>
      </c>
      <c r="P10" s="89">
        <f t="shared" si="0"/>
        <v>7</v>
      </c>
      <c r="Q10" s="89">
        <f t="shared" si="1"/>
        <v>0</v>
      </c>
      <c r="R10" s="133">
        <v>8</v>
      </c>
      <c r="T10" s="122">
        <v>9</v>
      </c>
      <c r="U10" s="122">
        <v>100</v>
      </c>
      <c r="V10" s="123">
        <v>89</v>
      </c>
      <c r="W10" s="123">
        <v>92</v>
      </c>
      <c r="X10" s="123">
        <v>54</v>
      </c>
      <c r="Y10" s="133">
        <v>4</v>
      </c>
      <c r="Z10" s="133">
        <v>100</v>
      </c>
    </row>
    <row r="11" spans="1:26" ht="21">
      <c r="F11" s="62">
        <v>2570</v>
      </c>
      <c r="G11" s="63">
        <v>9</v>
      </c>
      <c r="H11" s="63">
        <v>9</v>
      </c>
      <c r="I11" s="64">
        <v>2</v>
      </c>
      <c r="J11" s="65" t="s">
        <v>17</v>
      </c>
      <c r="K11" s="66">
        <f>COUNTIF(เขต!G:G,J11)</f>
        <v>0</v>
      </c>
      <c r="L11" s="67">
        <f>COUNTIFS(เขต!FD:FD,"ดีมาก PLUS",เขต!G:G,J11)</f>
        <v>0</v>
      </c>
      <c r="M11" s="62">
        <f t="shared" si="2"/>
        <v>0</v>
      </c>
      <c r="N11" s="89">
        <v>9</v>
      </c>
      <c r="O11" s="89">
        <v>9</v>
      </c>
      <c r="P11" s="89">
        <f t="shared" si="0"/>
        <v>4</v>
      </c>
      <c r="Q11" s="89">
        <f t="shared" si="1"/>
        <v>0</v>
      </c>
      <c r="R11" s="133">
        <v>9</v>
      </c>
      <c r="T11" s="122">
        <v>10</v>
      </c>
      <c r="U11" s="122">
        <v>100</v>
      </c>
      <c r="V11" s="123">
        <v>80</v>
      </c>
      <c r="W11" s="123">
        <v>85</v>
      </c>
      <c r="X11" s="123">
        <v>40</v>
      </c>
      <c r="Y11" s="133">
        <v>5</v>
      </c>
      <c r="Z11" s="133">
        <v>100</v>
      </c>
    </row>
    <row r="12" spans="1:26" ht="21">
      <c r="F12" s="62">
        <v>2571</v>
      </c>
      <c r="G12" s="63">
        <v>10</v>
      </c>
      <c r="H12" s="63">
        <v>10</v>
      </c>
      <c r="I12" s="64">
        <v>2</v>
      </c>
      <c r="J12" s="65" t="s">
        <v>15</v>
      </c>
      <c r="K12" s="66">
        <f>COUNTIF(เขต!G:G,J12)</f>
        <v>0</v>
      </c>
      <c r="L12" s="67">
        <f>COUNTIFS(เขต!FD:FD,"ดีมาก PLUS",เขต!G:G,J12)</f>
        <v>0</v>
      </c>
      <c r="M12" s="62">
        <f t="shared" si="2"/>
        <v>0</v>
      </c>
      <c r="N12" s="89">
        <v>10</v>
      </c>
      <c r="O12" s="89">
        <v>10</v>
      </c>
      <c r="P12" s="89">
        <f t="shared" si="0"/>
        <v>5</v>
      </c>
      <c r="Q12" s="89">
        <f t="shared" si="1"/>
        <v>0</v>
      </c>
      <c r="R12" s="133">
        <v>10</v>
      </c>
      <c r="T12" s="122">
        <v>11</v>
      </c>
      <c r="U12" s="122">
        <v>100</v>
      </c>
      <c r="V12" s="123">
        <v>93</v>
      </c>
      <c r="W12" s="123">
        <v>96</v>
      </c>
      <c r="X12" s="123">
        <v>57</v>
      </c>
      <c r="Y12" s="133">
        <v>7</v>
      </c>
      <c r="Z12" s="133">
        <v>100</v>
      </c>
    </row>
    <row r="13" spans="1:26" ht="21">
      <c r="F13" s="62">
        <v>2572</v>
      </c>
      <c r="G13" s="63">
        <v>11</v>
      </c>
      <c r="H13" s="63">
        <v>11</v>
      </c>
      <c r="I13" s="64">
        <v>2</v>
      </c>
      <c r="J13" s="65" t="s">
        <v>16</v>
      </c>
      <c r="K13" s="66">
        <f>COUNTIF(เขต!G:G,J13)</f>
        <v>0</v>
      </c>
      <c r="L13" s="67">
        <f>COUNTIFS(เขต!FD:FD,"ดีมาก PLUS",เขต!G:G,J13)</f>
        <v>0</v>
      </c>
      <c r="M13" s="62">
        <f t="shared" si="2"/>
        <v>0</v>
      </c>
      <c r="N13" s="89">
        <v>11</v>
      </c>
      <c r="O13" s="89">
        <v>11</v>
      </c>
      <c r="P13" s="89">
        <f t="shared" si="0"/>
        <v>7</v>
      </c>
      <c r="Q13" s="89">
        <f t="shared" si="1"/>
        <v>0</v>
      </c>
      <c r="R13" s="133">
        <v>11</v>
      </c>
      <c r="T13" s="122">
        <v>12</v>
      </c>
      <c r="U13" s="122">
        <v>100</v>
      </c>
      <c r="V13" s="123">
        <v>80</v>
      </c>
      <c r="W13" s="123">
        <v>85</v>
      </c>
      <c r="X13" s="123">
        <v>40</v>
      </c>
      <c r="Y13" s="133">
        <v>7</v>
      </c>
      <c r="Z13" s="133">
        <v>100</v>
      </c>
    </row>
    <row r="14" spans="1:26" ht="21">
      <c r="F14" s="62">
        <v>2573</v>
      </c>
      <c r="G14" s="63">
        <v>12</v>
      </c>
      <c r="H14" s="63">
        <v>12</v>
      </c>
      <c r="I14" s="64">
        <v>2</v>
      </c>
      <c r="J14" s="65" t="s">
        <v>14</v>
      </c>
      <c r="K14" s="66">
        <f>COUNTIF(เขต!G:G,J14)</f>
        <v>0</v>
      </c>
      <c r="L14" s="67">
        <f>COUNTIFS(เขต!FD:FD,"ดีมาก PLUS",เขต!G:G,J14)</f>
        <v>0</v>
      </c>
      <c r="M14" s="62">
        <f t="shared" si="2"/>
        <v>0</v>
      </c>
      <c r="N14" s="89">
        <v>12</v>
      </c>
      <c r="O14" s="89">
        <v>12</v>
      </c>
      <c r="P14" s="89">
        <f t="shared" si="0"/>
        <v>7</v>
      </c>
      <c r="Q14" s="89">
        <f t="shared" si="1"/>
        <v>0</v>
      </c>
      <c r="R14" s="133">
        <v>12</v>
      </c>
      <c r="T14" s="122">
        <v>13</v>
      </c>
      <c r="U14" s="122">
        <v>100</v>
      </c>
      <c r="V14" s="123">
        <v>92.5</v>
      </c>
      <c r="W14" s="123">
        <v>93.5</v>
      </c>
      <c r="X14" s="123">
        <v>40</v>
      </c>
      <c r="Y14" s="133">
        <v>1</v>
      </c>
      <c r="Z14" s="133">
        <v>100</v>
      </c>
    </row>
    <row r="15" spans="1:26" ht="21">
      <c r="F15" s="62">
        <v>2574</v>
      </c>
      <c r="G15" s="63">
        <v>13</v>
      </c>
      <c r="H15" s="63">
        <v>13</v>
      </c>
      <c r="I15" s="64">
        <v>2</v>
      </c>
      <c r="J15" s="65" t="s">
        <v>18</v>
      </c>
      <c r="K15" s="66">
        <f>COUNTIF(เขต!G:G,J15)</f>
        <v>0</v>
      </c>
      <c r="L15" s="67">
        <f>COUNTIFS(เขต!FD:FD,"ดีมาก PLUS",เขต!G:G,J15)</f>
        <v>0</v>
      </c>
      <c r="M15" s="62">
        <f t="shared" si="2"/>
        <v>0</v>
      </c>
      <c r="N15" s="89">
        <v>13</v>
      </c>
      <c r="O15" s="89">
        <v>13</v>
      </c>
      <c r="P15" s="89">
        <f t="shared" si="0"/>
        <v>1</v>
      </c>
      <c r="Q15" s="89">
        <f t="shared" si="1"/>
        <v>1</v>
      </c>
      <c r="R15" s="133">
        <v>13</v>
      </c>
      <c r="T15" s="122">
        <v>14</v>
      </c>
      <c r="U15" s="122">
        <v>100</v>
      </c>
      <c r="V15" s="123">
        <v>80</v>
      </c>
      <c r="W15" s="122">
        <v>85</v>
      </c>
      <c r="X15" s="122">
        <v>40</v>
      </c>
      <c r="Y15" s="133">
        <v>77</v>
      </c>
      <c r="Z15" s="133">
        <v>100</v>
      </c>
    </row>
    <row r="16" spans="1:26" ht="17.25">
      <c r="F16" s="62">
        <v>2575</v>
      </c>
      <c r="G16" s="63">
        <v>14</v>
      </c>
      <c r="H16" s="63">
        <v>14</v>
      </c>
      <c r="I16" s="64">
        <v>3</v>
      </c>
      <c r="J16" s="65" t="s">
        <v>21</v>
      </c>
      <c r="K16" s="66">
        <f>COUNTIF(เขต!G:G,J16)</f>
        <v>0</v>
      </c>
      <c r="L16" s="67">
        <f>COUNTIFS(เขต!FD:FD,"ดีมาก PLUS",เขต!G:G,J16)</f>
        <v>0</v>
      </c>
      <c r="M16" s="62">
        <f t="shared" si="2"/>
        <v>0</v>
      </c>
      <c r="N16" s="89">
        <v>14</v>
      </c>
      <c r="O16" s="89" t="s">
        <v>125</v>
      </c>
      <c r="P16" s="89">
        <f>SUM(P3:P15)</f>
        <v>77</v>
      </c>
      <c r="Q16" s="89">
        <f>SUM(Q3:Q15)</f>
        <v>1</v>
      </c>
      <c r="R16" s="89">
        <v>14</v>
      </c>
    </row>
    <row r="17" spans="6:18" ht="17.25">
      <c r="F17" s="62">
        <v>2576</v>
      </c>
      <c r="G17" s="63">
        <v>15</v>
      </c>
      <c r="H17" s="63">
        <v>15</v>
      </c>
      <c r="I17" s="64">
        <v>3</v>
      </c>
      <c r="J17" s="65" t="s">
        <v>22</v>
      </c>
      <c r="K17" s="66">
        <f>COUNTIF(เขต!G:G,J17)</f>
        <v>0</v>
      </c>
      <c r="L17" s="67">
        <f>COUNTIFS(เขต!FD:FD,"ดีมาก PLUS",เขต!G:G,J17)</f>
        <v>0</v>
      </c>
      <c r="M17" s="62">
        <f t="shared" si="2"/>
        <v>0</v>
      </c>
      <c r="N17" s="89">
        <v>15</v>
      </c>
      <c r="O17" s="90" t="str">
        <f t="shared" ref="O17:O48" si="3">J3</f>
        <v>เชียงราย</v>
      </c>
      <c r="P17" s="89">
        <v>1</v>
      </c>
      <c r="Q17" s="89">
        <f t="shared" ref="Q17:Q48" si="4">M3</f>
        <v>0</v>
      </c>
      <c r="R17" s="64">
        <v>1</v>
      </c>
    </row>
    <row r="18" spans="6:18" ht="17.25">
      <c r="F18" s="62">
        <v>2577</v>
      </c>
      <c r="G18" s="63">
        <v>16</v>
      </c>
      <c r="H18" s="63">
        <v>16</v>
      </c>
      <c r="I18" s="64">
        <v>3</v>
      </c>
      <c r="J18" s="65" t="s">
        <v>20</v>
      </c>
      <c r="K18" s="66">
        <f>COUNTIF(เขต!G:G,J18)</f>
        <v>0</v>
      </c>
      <c r="L18" s="67">
        <f>COUNTIFS(เขต!FD:FD,"ดีมาก PLUS",เขต!G:G,J18)</f>
        <v>0</v>
      </c>
      <c r="M18" s="62">
        <f t="shared" si="2"/>
        <v>0</v>
      </c>
      <c r="N18" s="89">
        <v>16</v>
      </c>
      <c r="O18" s="90" t="str">
        <f t="shared" si="3"/>
        <v>เชียงใหม่</v>
      </c>
      <c r="P18" s="89">
        <v>1</v>
      </c>
      <c r="Q18" s="89">
        <f t="shared" si="4"/>
        <v>0</v>
      </c>
      <c r="R18" s="64">
        <v>1</v>
      </c>
    </row>
    <row r="19" spans="6:18" ht="17.25">
      <c r="F19" s="62">
        <v>2578</v>
      </c>
      <c r="G19" s="63">
        <v>17</v>
      </c>
      <c r="H19" s="63">
        <v>17</v>
      </c>
      <c r="I19" s="64">
        <v>3</v>
      </c>
      <c r="J19" s="65" t="s">
        <v>19</v>
      </c>
      <c r="K19" s="66">
        <f>COUNTIF(เขต!G:G,J19)</f>
        <v>0</v>
      </c>
      <c r="L19" s="67">
        <f>COUNTIFS(เขต!FD:FD,"ดีมาก PLUS",เขต!G:G,J19)</f>
        <v>0</v>
      </c>
      <c r="M19" s="62">
        <f t="shared" si="2"/>
        <v>0</v>
      </c>
      <c r="N19" s="89">
        <v>17</v>
      </c>
      <c r="O19" s="90" t="str">
        <f t="shared" si="3"/>
        <v>น่าน</v>
      </c>
      <c r="P19" s="89">
        <v>1</v>
      </c>
      <c r="Q19" s="89">
        <f t="shared" si="4"/>
        <v>0</v>
      </c>
      <c r="R19" s="64">
        <v>1</v>
      </c>
    </row>
    <row r="20" spans="6:18" ht="17.25">
      <c r="F20" s="62">
        <v>2579</v>
      </c>
      <c r="G20" s="63">
        <v>18</v>
      </c>
      <c r="H20" s="63">
        <v>18</v>
      </c>
      <c r="I20" s="64">
        <v>3</v>
      </c>
      <c r="J20" s="65" t="s">
        <v>23</v>
      </c>
      <c r="K20" s="66">
        <f>COUNTIF(เขต!G:G,J20)</f>
        <v>0</v>
      </c>
      <c r="L20" s="67">
        <f>COUNTIFS(เขต!FD:FD,"ดีมาก PLUS",เขต!G:G,J20)</f>
        <v>0</v>
      </c>
      <c r="M20" s="62">
        <f t="shared" si="2"/>
        <v>0</v>
      </c>
      <c r="N20" s="89">
        <v>18</v>
      </c>
      <c r="O20" s="90" t="str">
        <f t="shared" si="3"/>
        <v>พะเยา</v>
      </c>
      <c r="P20" s="89">
        <v>1</v>
      </c>
      <c r="Q20" s="89">
        <f t="shared" si="4"/>
        <v>0</v>
      </c>
      <c r="R20" s="64">
        <v>1</v>
      </c>
    </row>
    <row r="21" spans="6:18" ht="17.25">
      <c r="F21" s="62">
        <v>2580</v>
      </c>
      <c r="G21" s="69">
        <v>19</v>
      </c>
      <c r="H21" s="63">
        <v>19</v>
      </c>
      <c r="I21" s="70">
        <v>4</v>
      </c>
      <c r="J21" s="71" t="s">
        <v>31</v>
      </c>
      <c r="K21" s="66">
        <f>COUNTIF(เขต!G:G,J21)</f>
        <v>0</v>
      </c>
      <c r="L21" s="67">
        <f>COUNTIFS(เขต!FD:FD,"ดีมาก PLUS",เขต!G:G,J21)</f>
        <v>0</v>
      </c>
      <c r="M21" s="62">
        <f t="shared" si="2"/>
        <v>0</v>
      </c>
      <c r="N21" s="89">
        <v>19</v>
      </c>
      <c r="O21" s="90" t="str">
        <f t="shared" si="3"/>
        <v>แพร่</v>
      </c>
      <c r="P21" s="89">
        <v>1</v>
      </c>
      <c r="Q21" s="89">
        <f t="shared" si="4"/>
        <v>0</v>
      </c>
      <c r="R21" s="64">
        <v>1</v>
      </c>
    </row>
    <row r="22" spans="6:18" ht="17.25">
      <c r="G22" s="69">
        <v>20</v>
      </c>
      <c r="H22" s="63">
        <v>20</v>
      </c>
      <c r="I22" s="70">
        <v>4</v>
      </c>
      <c r="J22" s="71" t="s">
        <v>25</v>
      </c>
      <c r="K22" s="66">
        <f>COUNTIF(เขต!G:G,J22)</f>
        <v>0</v>
      </c>
      <c r="L22" s="67">
        <f>COUNTIFS(เขต!FD:FD,"ดีมาก PLUS",เขต!G:G,J22)</f>
        <v>0</v>
      </c>
      <c r="M22" s="62">
        <f t="shared" si="2"/>
        <v>0</v>
      </c>
      <c r="N22" s="89">
        <v>20</v>
      </c>
      <c r="O22" s="90" t="str">
        <f t="shared" si="3"/>
        <v>แม่ฮ่องสอน</v>
      </c>
      <c r="P22" s="89">
        <v>1</v>
      </c>
      <c r="Q22" s="89">
        <f t="shared" si="4"/>
        <v>0</v>
      </c>
      <c r="R22" s="64">
        <v>1</v>
      </c>
    </row>
    <row r="23" spans="6:18" ht="17.25">
      <c r="G23" s="69">
        <v>21</v>
      </c>
      <c r="H23" s="63">
        <v>21</v>
      </c>
      <c r="I23" s="70">
        <v>4</v>
      </c>
      <c r="J23" s="71" t="s">
        <v>27</v>
      </c>
      <c r="K23" s="66">
        <f>COUNTIF(เขต!G:G,J23)</f>
        <v>0</v>
      </c>
      <c r="L23" s="67">
        <f>COUNTIFS(เขต!FD:FD,"ดีมาก PLUS",เขต!G:G,J23)</f>
        <v>0</v>
      </c>
      <c r="M23" s="62">
        <f t="shared" si="2"/>
        <v>0</v>
      </c>
      <c r="N23" s="89">
        <v>21</v>
      </c>
      <c r="O23" s="90" t="str">
        <f t="shared" si="3"/>
        <v>ลำปาง</v>
      </c>
      <c r="P23" s="89">
        <v>1</v>
      </c>
      <c r="Q23" s="89">
        <f t="shared" si="4"/>
        <v>0</v>
      </c>
      <c r="R23" s="64">
        <v>1</v>
      </c>
    </row>
    <row r="24" spans="6:18" ht="17.25">
      <c r="G24" s="69">
        <v>22</v>
      </c>
      <c r="H24" s="63">
        <v>22</v>
      </c>
      <c r="I24" s="70">
        <v>4</v>
      </c>
      <c r="J24" s="71" t="s">
        <v>26</v>
      </c>
      <c r="K24" s="66">
        <f>COUNTIF(เขต!G:G,J24)</f>
        <v>0</v>
      </c>
      <c r="L24" s="67">
        <f>COUNTIFS(เขต!FD:FD,"ดีมาก PLUS",เขต!G:G,J24)</f>
        <v>0</v>
      </c>
      <c r="M24" s="62">
        <f t="shared" si="2"/>
        <v>0</v>
      </c>
      <c r="N24" s="89">
        <v>22</v>
      </c>
      <c r="O24" s="90" t="str">
        <f t="shared" si="3"/>
        <v>ลำพูน</v>
      </c>
      <c r="P24" s="89">
        <v>1</v>
      </c>
      <c r="Q24" s="89">
        <f t="shared" si="4"/>
        <v>0</v>
      </c>
      <c r="R24" s="64">
        <v>1</v>
      </c>
    </row>
    <row r="25" spans="6:18" ht="17.25">
      <c r="G25" s="69">
        <v>23</v>
      </c>
      <c r="H25" s="63">
        <v>23</v>
      </c>
      <c r="I25" s="70">
        <v>4</v>
      </c>
      <c r="J25" s="71" t="s">
        <v>28</v>
      </c>
      <c r="K25" s="66">
        <f>COUNTIF(เขต!G:G,J25)</f>
        <v>0</v>
      </c>
      <c r="L25" s="67">
        <f>COUNTIFS(เขต!FD:FD,"ดีมาก PLUS",เขต!G:G,J25)</f>
        <v>0</v>
      </c>
      <c r="M25" s="62">
        <f t="shared" si="2"/>
        <v>0</v>
      </c>
      <c r="N25" s="89">
        <v>23</v>
      </c>
      <c r="O25" s="90" t="str">
        <f t="shared" si="3"/>
        <v>ตาก</v>
      </c>
      <c r="P25" s="89">
        <v>1</v>
      </c>
      <c r="Q25" s="89">
        <f t="shared" si="4"/>
        <v>0</v>
      </c>
      <c r="R25" s="64">
        <v>2</v>
      </c>
    </row>
    <row r="26" spans="6:18" ht="17.25">
      <c r="G26" s="69">
        <v>24</v>
      </c>
      <c r="H26" s="63">
        <v>24</v>
      </c>
      <c r="I26" s="70">
        <v>4</v>
      </c>
      <c r="J26" s="71" t="s">
        <v>24</v>
      </c>
      <c r="K26" s="66">
        <f>COUNTIF(เขต!G:G,J26)</f>
        <v>0</v>
      </c>
      <c r="L26" s="67">
        <f>COUNTIFS(เขต!FD:FD,"ดีมาก PLUS",เขต!G:G,J26)</f>
        <v>0</v>
      </c>
      <c r="M26" s="62">
        <f t="shared" si="2"/>
        <v>0</v>
      </c>
      <c r="N26" s="89">
        <v>24</v>
      </c>
      <c r="O26" s="90" t="str">
        <f t="shared" si="3"/>
        <v>พิษณุโลก</v>
      </c>
      <c r="P26" s="89">
        <v>1</v>
      </c>
      <c r="Q26" s="89">
        <f t="shared" si="4"/>
        <v>0</v>
      </c>
      <c r="R26" s="64">
        <v>2</v>
      </c>
    </row>
    <row r="27" spans="6:18" ht="17.25">
      <c r="G27" s="69">
        <v>25</v>
      </c>
      <c r="H27" s="63">
        <v>25</v>
      </c>
      <c r="I27" s="70">
        <v>4</v>
      </c>
      <c r="J27" s="72" t="s">
        <v>29</v>
      </c>
      <c r="K27" s="66">
        <f>COUNTIF(เขต!G:G,J27)</f>
        <v>0</v>
      </c>
      <c r="L27" s="67">
        <f>COUNTIFS(เขต!FD:FD,"ดีมาก PLUS",เขต!G:G,J27)</f>
        <v>0</v>
      </c>
      <c r="M27" s="62">
        <f t="shared" si="2"/>
        <v>0</v>
      </c>
      <c r="N27" s="89">
        <v>25</v>
      </c>
      <c r="O27" s="90" t="str">
        <f t="shared" si="3"/>
        <v>เพชรบูรณ์</v>
      </c>
      <c r="P27" s="89">
        <v>1</v>
      </c>
      <c r="Q27" s="89">
        <f t="shared" si="4"/>
        <v>0</v>
      </c>
      <c r="R27" s="64">
        <v>2</v>
      </c>
    </row>
    <row r="28" spans="6:18" ht="17.25">
      <c r="G28" s="69">
        <v>26</v>
      </c>
      <c r="H28" s="63">
        <v>26</v>
      </c>
      <c r="I28" s="70">
        <v>4</v>
      </c>
      <c r="J28" s="72" t="s">
        <v>30</v>
      </c>
      <c r="K28" s="66">
        <f>COUNTIF(เขต!G:G,J28)</f>
        <v>0</v>
      </c>
      <c r="L28" s="67">
        <f>COUNTIFS(เขต!FD:FD,"ดีมาก PLUS",เขต!G:G,J28)</f>
        <v>0</v>
      </c>
      <c r="M28" s="62">
        <f t="shared" si="2"/>
        <v>0</v>
      </c>
      <c r="N28" s="89">
        <v>26</v>
      </c>
      <c r="O28" s="90" t="str">
        <f t="shared" si="3"/>
        <v>สุโขทัย</v>
      </c>
      <c r="P28" s="89">
        <v>1</v>
      </c>
      <c r="Q28" s="89">
        <f t="shared" si="4"/>
        <v>0</v>
      </c>
      <c r="R28" s="64">
        <v>2</v>
      </c>
    </row>
    <row r="29" spans="6:18" ht="17.25">
      <c r="G29" s="69">
        <v>27</v>
      </c>
      <c r="H29" s="63">
        <v>27</v>
      </c>
      <c r="I29" s="70">
        <v>5</v>
      </c>
      <c r="J29" s="72" t="s">
        <v>38</v>
      </c>
      <c r="K29" s="66">
        <f>COUNTIF(เขต!G:G,J29)</f>
        <v>0</v>
      </c>
      <c r="L29" s="67">
        <f>COUNTIFS(เขต!FD:FD,"ดีมาก PLUS",เขต!G:G,J29)</f>
        <v>0</v>
      </c>
      <c r="M29" s="62">
        <f t="shared" si="2"/>
        <v>0</v>
      </c>
      <c r="N29" s="89">
        <v>27</v>
      </c>
      <c r="O29" s="90" t="str">
        <f t="shared" si="3"/>
        <v>อุตรดิตถ์</v>
      </c>
      <c r="P29" s="89">
        <v>1</v>
      </c>
      <c r="Q29" s="89">
        <f t="shared" si="4"/>
        <v>0</v>
      </c>
      <c r="R29" s="64">
        <v>2</v>
      </c>
    </row>
    <row r="30" spans="6:18" ht="17.25">
      <c r="G30" s="69">
        <v>28</v>
      </c>
      <c r="H30" s="63">
        <v>28</v>
      </c>
      <c r="I30" s="70">
        <v>5</v>
      </c>
      <c r="J30" s="72" t="s">
        <v>33</v>
      </c>
      <c r="K30" s="66">
        <f>COUNTIF(เขต!G:G,J30)</f>
        <v>0</v>
      </c>
      <c r="L30" s="67">
        <f>COUNTIFS(เขต!FD:FD,"ดีมาก PLUS",เขต!G:G,J30)</f>
        <v>0</v>
      </c>
      <c r="M30" s="62">
        <f t="shared" si="2"/>
        <v>0</v>
      </c>
      <c r="N30" s="89">
        <v>28</v>
      </c>
      <c r="O30" s="90" t="str">
        <f t="shared" si="3"/>
        <v>กำแพงเพชร</v>
      </c>
      <c r="P30" s="89">
        <v>1</v>
      </c>
      <c r="Q30" s="89">
        <f t="shared" si="4"/>
        <v>0</v>
      </c>
      <c r="R30" s="64">
        <v>3</v>
      </c>
    </row>
    <row r="31" spans="6:18" ht="17.25">
      <c r="G31" s="69">
        <v>29</v>
      </c>
      <c r="H31" s="63">
        <v>29</v>
      </c>
      <c r="I31" s="70">
        <v>5</v>
      </c>
      <c r="J31" s="72" t="s">
        <v>39</v>
      </c>
      <c r="K31" s="66">
        <f>COUNTIF(เขต!G:G,J31)</f>
        <v>0</v>
      </c>
      <c r="L31" s="67">
        <f>COUNTIFS(เขต!FD:FD,"ดีมาก PLUS",เขต!G:G,J31)</f>
        <v>0</v>
      </c>
      <c r="M31" s="62">
        <f t="shared" si="2"/>
        <v>0</v>
      </c>
      <c r="N31" s="89">
        <v>29</v>
      </c>
      <c r="O31" s="90" t="str">
        <f t="shared" si="3"/>
        <v>ชัยนาท</v>
      </c>
      <c r="P31" s="89">
        <v>1</v>
      </c>
      <c r="Q31" s="89">
        <f t="shared" si="4"/>
        <v>0</v>
      </c>
      <c r="R31" s="64">
        <v>3</v>
      </c>
    </row>
    <row r="32" spans="6:18" ht="17.25">
      <c r="G32" s="69">
        <v>30</v>
      </c>
      <c r="H32" s="63">
        <v>30</v>
      </c>
      <c r="I32" s="70">
        <v>5</v>
      </c>
      <c r="J32" s="71" t="s">
        <v>36</v>
      </c>
      <c r="K32" s="66">
        <f>COUNTIF(เขต!G:G,J32)</f>
        <v>0</v>
      </c>
      <c r="L32" s="67">
        <f>COUNTIFS(เขต!FD:FD,"ดีมาก PLUS",เขต!G:G,J32)</f>
        <v>0</v>
      </c>
      <c r="M32" s="62">
        <f t="shared" si="2"/>
        <v>0</v>
      </c>
      <c r="N32" s="89">
        <v>30</v>
      </c>
      <c r="O32" s="90" t="str">
        <f t="shared" si="3"/>
        <v>พิจิตร</v>
      </c>
      <c r="P32" s="89">
        <v>1</v>
      </c>
      <c r="Q32" s="89">
        <f t="shared" si="4"/>
        <v>0</v>
      </c>
      <c r="R32" s="64">
        <v>3</v>
      </c>
    </row>
    <row r="33" spans="7:18" ht="17.25">
      <c r="G33" s="69">
        <v>31</v>
      </c>
      <c r="H33" s="63">
        <v>31</v>
      </c>
      <c r="I33" s="70">
        <v>5</v>
      </c>
      <c r="J33" s="71" t="s">
        <v>32</v>
      </c>
      <c r="K33" s="66">
        <f>COUNTIF(เขต!G:G,J33)</f>
        <v>0</v>
      </c>
      <c r="L33" s="67">
        <f>COUNTIFS(เขต!FD:FD,"ดีมาก PLUS",เขต!G:G,J33)</f>
        <v>0</v>
      </c>
      <c r="M33" s="62">
        <f t="shared" si="2"/>
        <v>0</v>
      </c>
      <c r="N33" s="89">
        <v>31</v>
      </c>
      <c r="O33" s="90" t="str">
        <f t="shared" si="3"/>
        <v>นครสวรรค์</v>
      </c>
      <c r="P33" s="89">
        <v>1</v>
      </c>
      <c r="Q33" s="89">
        <f t="shared" si="4"/>
        <v>0</v>
      </c>
      <c r="R33" s="64">
        <v>3</v>
      </c>
    </row>
    <row r="34" spans="7:18" ht="17.25">
      <c r="G34" s="69">
        <v>32</v>
      </c>
      <c r="H34" s="63">
        <v>32</v>
      </c>
      <c r="I34" s="70">
        <v>5</v>
      </c>
      <c r="J34" s="72" t="s">
        <v>35</v>
      </c>
      <c r="K34" s="66">
        <f>COUNTIF(เขต!G:G,J34)</f>
        <v>0</v>
      </c>
      <c r="L34" s="67">
        <f>COUNTIFS(เขต!FD:FD,"ดีมาก PLUS",เขต!G:G,J34)</f>
        <v>0</v>
      </c>
      <c r="M34" s="62">
        <f t="shared" si="2"/>
        <v>0</v>
      </c>
      <c r="N34" s="89">
        <v>32</v>
      </c>
      <c r="O34" s="90" t="str">
        <f t="shared" si="3"/>
        <v>อุทัยธานี</v>
      </c>
      <c r="P34" s="89">
        <v>1</v>
      </c>
      <c r="Q34" s="89">
        <f t="shared" si="4"/>
        <v>0</v>
      </c>
      <c r="R34" s="64">
        <v>3</v>
      </c>
    </row>
    <row r="35" spans="7:18" ht="17.25">
      <c r="G35" s="69">
        <v>33</v>
      </c>
      <c r="H35" s="63">
        <v>33</v>
      </c>
      <c r="I35" s="70">
        <v>5</v>
      </c>
      <c r="J35" s="71" t="s">
        <v>34</v>
      </c>
      <c r="K35" s="66">
        <f>COUNTIF(เขต!G:G,J35)</f>
        <v>0</v>
      </c>
      <c r="L35" s="67">
        <f>COUNTIFS(เขต!FD:FD,"ดีมาก PLUS",เขต!G:G,J35)</f>
        <v>0</v>
      </c>
      <c r="M35" s="62">
        <f t="shared" si="2"/>
        <v>0</v>
      </c>
      <c r="N35" s="89">
        <v>33</v>
      </c>
      <c r="O35" s="90" t="str">
        <f t="shared" si="3"/>
        <v>นครนายก</v>
      </c>
      <c r="P35" s="89">
        <v>1</v>
      </c>
      <c r="Q35" s="89">
        <f t="shared" si="4"/>
        <v>0</v>
      </c>
      <c r="R35" s="70">
        <v>4</v>
      </c>
    </row>
    <row r="36" spans="7:18" ht="17.25">
      <c r="G36" s="69">
        <v>34</v>
      </c>
      <c r="H36" s="63">
        <v>34</v>
      </c>
      <c r="I36" s="70">
        <v>5</v>
      </c>
      <c r="J36" s="71" t="s">
        <v>37</v>
      </c>
      <c r="K36" s="66">
        <f>COUNTIF(เขต!G:G,J36)</f>
        <v>0</v>
      </c>
      <c r="L36" s="67">
        <f>COUNTIFS(เขต!FD:FD,"ดีมาก PLUS",เขต!G:G,J36)</f>
        <v>0</v>
      </c>
      <c r="M36" s="62">
        <f t="shared" si="2"/>
        <v>0</v>
      </c>
      <c r="N36" s="89">
        <v>34</v>
      </c>
      <c r="O36" s="90" t="str">
        <f t="shared" si="3"/>
        <v>นนทบุรี</v>
      </c>
      <c r="P36" s="89">
        <v>1</v>
      </c>
      <c r="Q36" s="89">
        <f t="shared" si="4"/>
        <v>0</v>
      </c>
      <c r="R36" s="70">
        <v>4</v>
      </c>
    </row>
    <row r="37" spans="7:18" ht="17.25">
      <c r="G37" s="69">
        <v>35</v>
      </c>
      <c r="H37" s="63">
        <v>35</v>
      </c>
      <c r="I37" s="70">
        <v>6</v>
      </c>
      <c r="J37" s="71" t="s">
        <v>46</v>
      </c>
      <c r="K37" s="66">
        <f>COUNTIF(เขต!G:G,J37)</f>
        <v>0</v>
      </c>
      <c r="L37" s="67">
        <f>COUNTIFS(เขต!FD:FD,"ดีมาก PLUS",เขต!G:G,J37)</f>
        <v>0</v>
      </c>
      <c r="M37" s="62">
        <f t="shared" si="2"/>
        <v>0</v>
      </c>
      <c r="N37" s="89">
        <v>35</v>
      </c>
      <c r="O37" s="90" t="str">
        <f t="shared" si="3"/>
        <v>ปทุมธานี</v>
      </c>
      <c r="P37" s="89">
        <v>1</v>
      </c>
      <c r="Q37" s="89">
        <f t="shared" si="4"/>
        <v>0</v>
      </c>
      <c r="R37" s="70">
        <v>4</v>
      </c>
    </row>
    <row r="38" spans="7:18" ht="17.25">
      <c r="G38" s="69">
        <v>36</v>
      </c>
      <c r="H38" s="63">
        <v>36</v>
      </c>
      <c r="I38" s="70">
        <v>6</v>
      </c>
      <c r="J38" s="71" t="s">
        <v>43</v>
      </c>
      <c r="K38" s="66">
        <f>COUNTIF(เขต!G:G,J38)</f>
        <v>0</v>
      </c>
      <c r="L38" s="67">
        <f>COUNTIFS(เขต!FD:FD,"ดีมาก PLUS",เขต!G:G,J38)</f>
        <v>0</v>
      </c>
      <c r="M38" s="62">
        <f t="shared" si="2"/>
        <v>0</v>
      </c>
      <c r="N38" s="89">
        <v>36</v>
      </c>
      <c r="O38" s="90" t="str">
        <f t="shared" si="3"/>
        <v>พระนครศรีอยุธยา</v>
      </c>
      <c r="P38" s="89">
        <v>1</v>
      </c>
      <c r="Q38" s="89">
        <f t="shared" si="4"/>
        <v>0</v>
      </c>
      <c r="R38" s="70">
        <v>4</v>
      </c>
    </row>
    <row r="39" spans="7:18" ht="17.25">
      <c r="G39" s="69">
        <v>37</v>
      </c>
      <c r="H39" s="63">
        <v>37</v>
      </c>
      <c r="I39" s="70">
        <v>6</v>
      </c>
      <c r="J39" s="71" t="s">
        <v>42</v>
      </c>
      <c r="K39" s="66">
        <f>COUNTIF(เขต!G:G,J39)</f>
        <v>0</v>
      </c>
      <c r="L39" s="67">
        <f>COUNTIFS(เขต!FD:FD,"ดีมาก PLUS",เขต!G:G,J39)</f>
        <v>0</v>
      </c>
      <c r="M39" s="62">
        <f t="shared" si="2"/>
        <v>0</v>
      </c>
      <c r="N39" s="89">
        <v>37</v>
      </c>
      <c r="O39" s="90" t="str">
        <f t="shared" si="3"/>
        <v>ลพบุรี</v>
      </c>
      <c r="P39" s="89">
        <v>1</v>
      </c>
      <c r="Q39" s="89">
        <f t="shared" si="4"/>
        <v>0</v>
      </c>
      <c r="R39" s="70">
        <v>4</v>
      </c>
    </row>
    <row r="40" spans="7:18" ht="17.25">
      <c r="G40" s="69">
        <v>38</v>
      </c>
      <c r="H40" s="63">
        <v>38</v>
      </c>
      <c r="I40" s="70">
        <v>6</v>
      </c>
      <c r="J40" s="71" t="s">
        <v>45</v>
      </c>
      <c r="K40" s="66">
        <f>COUNTIF(เขต!G:G,J40)</f>
        <v>0</v>
      </c>
      <c r="L40" s="67">
        <f>COUNTIFS(เขต!FD:FD,"ดีมาก PLUS",เขต!G:G,J40)</f>
        <v>0</v>
      </c>
      <c r="M40" s="62">
        <f t="shared" si="2"/>
        <v>0</v>
      </c>
      <c r="N40" s="89">
        <v>38</v>
      </c>
      <c r="O40" s="90" t="str">
        <f t="shared" si="3"/>
        <v>สระบุรี</v>
      </c>
      <c r="P40" s="89">
        <v>1</v>
      </c>
      <c r="Q40" s="89">
        <f t="shared" si="4"/>
        <v>0</v>
      </c>
      <c r="R40" s="70">
        <v>4</v>
      </c>
    </row>
    <row r="41" spans="7:18" ht="17.25">
      <c r="G41" s="69">
        <v>39</v>
      </c>
      <c r="H41" s="63">
        <v>39</v>
      </c>
      <c r="I41" s="70">
        <v>6</v>
      </c>
      <c r="J41" s="71" t="s">
        <v>44</v>
      </c>
      <c r="K41" s="66">
        <f>COUNTIF(เขต!G:G,J41)</f>
        <v>0</v>
      </c>
      <c r="L41" s="67">
        <f>COUNTIFS(เขต!FD:FD,"ดีมาก PLUS",เขต!G:G,J41)</f>
        <v>0</v>
      </c>
      <c r="M41" s="62">
        <f t="shared" si="2"/>
        <v>0</v>
      </c>
      <c r="N41" s="89">
        <v>39</v>
      </c>
      <c r="O41" s="90" t="str">
        <f t="shared" si="3"/>
        <v>สิงห์บุรี</v>
      </c>
      <c r="P41" s="89">
        <v>1</v>
      </c>
      <c r="Q41" s="89">
        <f t="shared" si="4"/>
        <v>0</v>
      </c>
      <c r="R41" s="70">
        <v>4</v>
      </c>
    </row>
    <row r="42" spans="7:18" ht="17.25">
      <c r="G42" s="69">
        <v>40</v>
      </c>
      <c r="H42" s="63">
        <v>40</v>
      </c>
      <c r="I42" s="70">
        <v>6</v>
      </c>
      <c r="J42" s="73" t="s">
        <v>47</v>
      </c>
      <c r="K42" s="66">
        <f>COUNTIF(เขต!G:G,J42)</f>
        <v>0</v>
      </c>
      <c r="L42" s="67">
        <f>COUNTIFS(เขต!FD:FD,"ดีมาก PLUS",เขต!G:G,J42)</f>
        <v>0</v>
      </c>
      <c r="M42" s="62">
        <f t="shared" si="2"/>
        <v>0</v>
      </c>
      <c r="N42" s="89">
        <v>40</v>
      </c>
      <c r="O42" s="90" t="str">
        <f t="shared" si="3"/>
        <v>อ่างทอง</v>
      </c>
      <c r="P42" s="89">
        <v>1</v>
      </c>
      <c r="Q42" s="89">
        <f t="shared" si="4"/>
        <v>0</v>
      </c>
      <c r="R42" s="70">
        <v>4</v>
      </c>
    </row>
    <row r="43" spans="7:18" ht="17.25">
      <c r="G43" s="69">
        <v>41</v>
      </c>
      <c r="H43" s="63">
        <v>41</v>
      </c>
      <c r="I43" s="70">
        <v>6</v>
      </c>
      <c r="J43" s="71" t="s">
        <v>41</v>
      </c>
      <c r="K43" s="66">
        <f>COUNTIF(เขต!G:G,J43)</f>
        <v>0</v>
      </c>
      <c r="L43" s="67">
        <f>COUNTIFS(เขต!FD:FD,"ดีมาก PLUS",เขต!G:G,J43)</f>
        <v>0</v>
      </c>
      <c r="M43" s="62">
        <f t="shared" si="2"/>
        <v>0</v>
      </c>
      <c r="N43" s="89">
        <v>41</v>
      </c>
      <c r="O43" s="90" t="str">
        <f t="shared" si="3"/>
        <v>กาญจนบุรี</v>
      </c>
      <c r="P43" s="89">
        <v>1</v>
      </c>
      <c r="Q43" s="89">
        <f t="shared" si="4"/>
        <v>0</v>
      </c>
      <c r="R43" s="70">
        <v>5</v>
      </c>
    </row>
    <row r="44" spans="7:18" ht="17.25">
      <c r="G44" s="69">
        <v>42</v>
      </c>
      <c r="H44" s="63">
        <v>42</v>
      </c>
      <c r="I44" s="70">
        <v>6</v>
      </c>
      <c r="J44" s="72" t="s">
        <v>40</v>
      </c>
      <c r="K44" s="66">
        <f>COUNTIF(เขต!G:G,J44)</f>
        <v>0</v>
      </c>
      <c r="L44" s="67">
        <f>COUNTIFS(เขต!FD:FD,"ดีมาก PLUS",เขต!G:G,J44)</f>
        <v>0</v>
      </c>
      <c r="M44" s="62">
        <f t="shared" si="2"/>
        <v>0</v>
      </c>
      <c r="N44" s="89">
        <v>42</v>
      </c>
      <c r="O44" s="90" t="str">
        <f t="shared" si="3"/>
        <v>นครปฐม</v>
      </c>
      <c r="P44" s="89">
        <v>1</v>
      </c>
      <c r="Q44" s="89">
        <f t="shared" si="4"/>
        <v>0</v>
      </c>
      <c r="R44" s="70">
        <v>5</v>
      </c>
    </row>
    <row r="45" spans="7:18" ht="17.25">
      <c r="G45" s="74">
        <v>43</v>
      </c>
      <c r="H45" s="63">
        <v>43</v>
      </c>
      <c r="I45" s="75">
        <v>7</v>
      </c>
      <c r="J45" s="76" t="s">
        <v>50</v>
      </c>
      <c r="K45" s="66">
        <f>COUNTIF(เขต!G:G,J45)</f>
        <v>0</v>
      </c>
      <c r="L45" s="67">
        <f>COUNTIFS(เขต!FD:FD,"ดีมาก PLUS",เขต!G:G,J45)</f>
        <v>0</v>
      </c>
      <c r="M45" s="62">
        <f t="shared" si="2"/>
        <v>0</v>
      </c>
      <c r="N45" s="89">
        <v>43</v>
      </c>
      <c r="O45" s="90" t="str">
        <f t="shared" si="3"/>
        <v>เพชรบุรี</v>
      </c>
      <c r="P45" s="89">
        <v>1</v>
      </c>
      <c r="Q45" s="89">
        <f t="shared" si="4"/>
        <v>0</v>
      </c>
      <c r="R45" s="70">
        <v>5</v>
      </c>
    </row>
    <row r="46" spans="7:18" ht="17.25">
      <c r="G46" s="74">
        <v>44</v>
      </c>
      <c r="H46" s="63">
        <v>44</v>
      </c>
      <c r="I46" s="75">
        <v>7</v>
      </c>
      <c r="J46" s="76" t="s">
        <v>48</v>
      </c>
      <c r="K46" s="66">
        <f>COUNTIF(เขต!G:G,J46)</f>
        <v>0</v>
      </c>
      <c r="L46" s="67">
        <f>COUNTIFS(เขต!FD:FD,"ดีมาก PLUS",เขต!G:G,J46)</f>
        <v>0</v>
      </c>
      <c r="M46" s="62">
        <f t="shared" si="2"/>
        <v>0</v>
      </c>
      <c r="N46" s="89">
        <v>44</v>
      </c>
      <c r="O46" s="90" t="str">
        <f t="shared" si="3"/>
        <v>ประจวบคีรีขันธ์</v>
      </c>
      <c r="P46" s="89">
        <v>1</v>
      </c>
      <c r="Q46" s="89">
        <f t="shared" si="4"/>
        <v>0</v>
      </c>
      <c r="R46" s="70">
        <v>5</v>
      </c>
    </row>
    <row r="47" spans="7:18" ht="17.25">
      <c r="G47" s="74">
        <v>45</v>
      </c>
      <c r="H47" s="63">
        <v>45</v>
      </c>
      <c r="I47" s="75">
        <v>7</v>
      </c>
      <c r="J47" s="77" t="s">
        <v>51</v>
      </c>
      <c r="K47" s="66">
        <f>COUNTIF(เขต!G:G,J47)</f>
        <v>0</v>
      </c>
      <c r="L47" s="67">
        <f>COUNTIFS(เขต!FD:FD,"ดีมาก PLUS",เขต!G:G,J47)</f>
        <v>0</v>
      </c>
      <c r="M47" s="62">
        <f t="shared" si="2"/>
        <v>0</v>
      </c>
      <c r="N47" s="89">
        <v>45</v>
      </c>
      <c r="O47" s="90" t="str">
        <f t="shared" si="3"/>
        <v>ราชบุรี</v>
      </c>
      <c r="P47" s="89">
        <v>1</v>
      </c>
      <c r="Q47" s="89">
        <f t="shared" si="4"/>
        <v>0</v>
      </c>
      <c r="R47" s="70">
        <v>5</v>
      </c>
    </row>
    <row r="48" spans="7:18" ht="17.25">
      <c r="G48" s="74">
        <v>46</v>
      </c>
      <c r="H48" s="63">
        <v>46</v>
      </c>
      <c r="I48" s="75">
        <v>7</v>
      </c>
      <c r="J48" s="76" t="s">
        <v>49</v>
      </c>
      <c r="K48" s="66">
        <f>COUNTIF(เขต!G:G,J48)</f>
        <v>0</v>
      </c>
      <c r="L48" s="67">
        <f>COUNTIFS(เขต!FD:FD,"ดีมาก PLUS",เขต!G:G,J48)</f>
        <v>0</v>
      </c>
      <c r="M48" s="62">
        <f t="shared" si="2"/>
        <v>0</v>
      </c>
      <c r="N48" s="89">
        <v>46</v>
      </c>
      <c r="O48" s="90" t="str">
        <f t="shared" si="3"/>
        <v>สมุทรสงคราม</v>
      </c>
      <c r="P48" s="89">
        <v>1</v>
      </c>
      <c r="Q48" s="89">
        <f t="shared" si="4"/>
        <v>0</v>
      </c>
      <c r="R48" s="70">
        <v>5</v>
      </c>
    </row>
    <row r="49" spans="7:18" ht="17.25">
      <c r="G49" s="74">
        <v>47</v>
      </c>
      <c r="H49" s="63">
        <v>47</v>
      </c>
      <c r="I49" s="75">
        <v>8</v>
      </c>
      <c r="J49" s="76" t="s">
        <v>56</v>
      </c>
      <c r="K49" s="66">
        <f>COUNTIF(เขต!G:G,J49)</f>
        <v>0</v>
      </c>
      <c r="L49" s="67">
        <f>COUNTIFS(เขต!FD:FD,"ดีมาก PLUS",เขต!G:G,J49)</f>
        <v>0</v>
      </c>
      <c r="M49" s="62">
        <f t="shared" si="2"/>
        <v>0</v>
      </c>
      <c r="N49" s="89">
        <v>47</v>
      </c>
      <c r="O49" s="90" t="str">
        <f t="shared" ref="O49:O80" si="5">J35</f>
        <v>สมุทรสาคร</v>
      </c>
      <c r="P49" s="89">
        <v>1</v>
      </c>
      <c r="Q49" s="89">
        <f t="shared" ref="Q49:Q80" si="6">M35</f>
        <v>0</v>
      </c>
      <c r="R49" s="70">
        <v>5</v>
      </c>
    </row>
    <row r="50" spans="7:18" ht="17.25">
      <c r="G50" s="74">
        <v>48</v>
      </c>
      <c r="H50" s="63">
        <v>48</v>
      </c>
      <c r="I50" s="75">
        <v>8</v>
      </c>
      <c r="J50" s="76" t="s">
        <v>58</v>
      </c>
      <c r="K50" s="66">
        <f>COUNTIF(เขต!G:G,J50)</f>
        <v>0</v>
      </c>
      <c r="L50" s="67">
        <f>COUNTIFS(เขต!FD:FD,"ดีมาก PLUS",เขต!G:G,J50)</f>
        <v>0</v>
      </c>
      <c r="M50" s="62">
        <f t="shared" si="2"/>
        <v>0</v>
      </c>
      <c r="N50" s="89">
        <v>48</v>
      </c>
      <c r="O50" s="90" t="str">
        <f t="shared" si="5"/>
        <v>สุพรรณบุรี</v>
      </c>
      <c r="P50" s="89">
        <v>1</v>
      </c>
      <c r="Q50" s="89">
        <f t="shared" si="6"/>
        <v>0</v>
      </c>
      <c r="R50" s="70">
        <v>5</v>
      </c>
    </row>
    <row r="51" spans="7:18" ht="17.25">
      <c r="G51" s="74">
        <v>49</v>
      </c>
      <c r="H51" s="63">
        <v>49</v>
      </c>
      <c r="I51" s="75">
        <v>8</v>
      </c>
      <c r="J51" s="77" t="s">
        <v>53</v>
      </c>
      <c r="K51" s="66">
        <f>COUNTIF(เขต!G:G,J51)</f>
        <v>0</v>
      </c>
      <c r="L51" s="67">
        <f>COUNTIFS(เขต!FD:FD,"ดีมาก PLUS",เขต!G:G,J51)</f>
        <v>0</v>
      </c>
      <c r="M51" s="62">
        <f t="shared" si="2"/>
        <v>0</v>
      </c>
      <c r="N51" s="89">
        <v>49</v>
      </c>
      <c r="O51" s="90" t="str">
        <f t="shared" si="5"/>
        <v>จันทบุรี</v>
      </c>
      <c r="P51" s="89">
        <v>1</v>
      </c>
      <c r="Q51" s="89">
        <f t="shared" si="6"/>
        <v>0</v>
      </c>
      <c r="R51" s="70">
        <v>6</v>
      </c>
    </row>
    <row r="52" spans="7:18" ht="17.25">
      <c r="G52" s="74">
        <v>50</v>
      </c>
      <c r="H52" s="63">
        <v>50</v>
      </c>
      <c r="I52" s="75">
        <v>8</v>
      </c>
      <c r="J52" s="77" t="s">
        <v>55</v>
      </c>
      <c r="K52" s="66">
        <f>COUNTIF(เขต!G:G,J52)</f>
        <v>0</v>
      </c>
      <c r="L52" s="67">
        <f>COUNTIFS(เขต!FD:FD,"ดีมาก PLUS",เขต!G:G,J52)</f>
        <v>0</v>
      </c>
      <c r="M52" s="62">
        <f t="shared" si="2"/>
        <v>0</v>
      </c>
      <c r="N52" s="89">
        <v>50</v>
      </c>
      <c r="O52" s="90" t="str">
        <f t="shared" si="5"/>
        <v>ฉะเชิงเทรา</v>
      </c>
      <c r="P52" s="89">
        <v>1</v>
      </c>
      <c r="Q52" s="89">
        <f t="shared" si="6"/>
        <v>0</v>
      </c>
      <c r="R52" s="70">
        <v>6</v>
      </c>
    </row>
    <row r="53" spans="7:18" ht="17.25">
      <c r="G53" s="74">
        <v>51</v>
      </c>
      <c r="H53" s="63">
        <v>51</v>
      </c>
      <c r="I53" s="75">
        <v>8</v>
      </c>
      <c r="J53" s="77" t="s">
        <v>54</v>
      </c>
      <c r="K53" s="66">
        <f>COUNTIF(เขต!G:G,J53)</f>
        <v>0</v>
      </c>
      <c r="L53" s="67">
        <f>COUNTIFS(เขต!FD:FD,"ดีมาก PLUS",เขต!G:G,J53)</f>
        <v>0</v>
      </c>
      <c r="M53" s="62">
        <f t="shared" si="2"/>
        <v>0</v>
      </c>
      <c r="N53" s="89">
        <v>51</v>
      </c>
      <c r="O53" s="90" t="str">
        <f t="shared" si="5"/>
        <v>ชลบุรี</v>
      </c>
      <c r="P53" s="89">
        <v>1</v>
      </c>
      <c r="Q53" s="89">
        <f t="shared" si="6"/>
        <v>0</v>
      </c>
      <c r="R53" s="70">
        <v>6</v>
      </c>
    </row>
    <row r="54" spans="7:18" ht="17.25">
      <c r="G54" s="74">
        <v>52</v>
      </c>
      <c r="H54" s="63">
        <v>52</v>
      </c>
      <c r="I54" s="75">
        <v>8</v>
      </c>
      <c r="J54" s="77" t="s">
        <v>57</v>
      </c>
      <c r="K54" s="66">
        <f>COUNTIF(เขต!G:G,J54)</f>
        <v>0</v>
      </c>
      <c r="L54" s="67">
        <f>COUNTIFS(เขต!FD:FD,"ดีมาก PLUS",เขต!G:G,J54)</f>
        <v>0</v>
      </c>
      <c r="M54" s="62">
        <f t="shared" si="2"/>
        <v>0</v>
      </c>
      <c r="N54" s="89">
        <v>52</v>
      </c>
      <c r="O54" s="90" t="str">
        <f t="shared" si="5"/>
        <v>ตราด</v>
      </c>
      <c r="P54" s="89">
        <v>1</v>
      </c>
      <c r="Q54" s="89">
        <f t="shared" si="6"/>
        <v>0</v>
      </c>
      <c r="R54" s="70">
        <v>6</v>
      </c>
    </row>
    <row r="55" spans="7:18" ht="17.25">
      <c r="G55" s="74">
        <v>53</v>
      </c>
      <c r="H55" s="63">
        <v>53</v>
      </c>
      <c r="I55" s="75">
        <v>8</v>
      </c>
      <c r="J55" s="77" t="s">
        <v>52</v>
      </c>
      <c r="K55" s="66">
        <f>COUNTIF(เขต!G:G,J55)</f>
        <v>0</v>
      </c>
      <c r="L55" s="67">
        <f>COUNTIFS(เขต!FD:FD,"ดีมาก PLUS",เขต!G:G,J55)</f>
        <v>0</v>
      </c>
      <c r="M55" s="62">
        <f t="shared" si="2"/>
        <v>0</v>
      </c>
      <c r="N55" s="89">
        <v>53</v>
      </c>
      <c r="O55" s="90" t="str">
        <f t="shared" si="5"/>
        <v>ปราจีนบุรี</v>
      </c>
      <c r="P55" s="89">
        <v>1</v>
      </c>
      <c r="Q55" s="89">
        <f t="shared" si="6"/>
        <v>0</v>
      </c>
      <c r="R55" s="70">
        <v>6</v>
      </c>
    </row>
    <row r="56" spans="7:18" ht="17.25">
      <c r="G56" s="74">
        <v>54</v>
      </c>
      <c r="H56" s="63">
        <v>54</v>
      </c>
      <c r="I56" s="75">
        <v>9</v>
      </c>
      <c r="J56" s="77" t="s">
        <v>61</v>
      </c>
      <c r="K56" s="66">
        <f>COUNTIF(เขต!G:G,J56)</f>
        <v>0</v>
      </c>
      <c r="L56" s="67">
        <f>COUNTIFS(เขต!FD:FD,"ดีมาก PLUS",เขต!G:G,J56)</f>
        <v>0</v>
      </c>
      <c r="M56" s="62">
        <f t="shared" si="2"/>
        <v>0</v>
      </c>
      <c r="N56" s="89">
        <v>54</v>
      </c>
      <c r="O56" s="90" t="str">
        <f t="shared" si="5"/>
        <v>ระยอง</v>
      </c>
      <c r="P56" s="89">
        <v>1</v>
      </c>
      <c r="Q56" s="89">
        <f t="shared" si="6"/>
        <v>0</v>
      </c>
      <c r="R56" s="70">
        <v>6</v>
      </c>
    </row>
    <row r="57" spans="7:18" ht="17.25">
      <c r="G57" s="74">
        <v>55</v>
      </c>
      <c r="H57" s="63">
        <v>55</v>
      </c>
      <c r="I57" s="75">
        <v>9</v>
      </c>
      <c r="J57" s="77" t="s">
        <v>59</v>
      </c>
      <c r="K57" s="66">
        <f>COUNTIF(เขต!G:G,J57)</f>
        <v>0</v>
      </c>
      <c r="L57" s="67">
        <f>COUNTIFS(เขต!FD:FD,"ดีมาก PLUS",เขต!G:G,J57)</f>
        <v>0</v>
      </c>
      <c r="M57" s="62">
        <f t="shared" si="2"/>
        <v>0</v>
      </c>
      <c r="N57" s="89">
        <v>55</v>
      </c>
      <c r="O57" s="90" t="str">
        <f t="shared" si="5"/>
        <v>สระแก้ว</v>
      </c>
      <c r="P57" s="89">
        <v>1</v>
      </c>
      <c r="Q57" s="89">
        <f t="shared" si="6"/>
        <v>0</v>
      </c>
      <c r="R57" s="70">
        <v>6</v>
      </c>
    </row>
    <row r="58" spans="7:18" ht="17.25">
      <c r="G58" s="74">
        <v>56</v>
      </c>
      <c r="H58" s="63">
        <v>56</v>
      </c>
      <c r="I58" s="75">
        <v>9</v>
      </c>
      <c r="J58" s="77" t="s">
        <v>60</v>
      </c>
      <c r="K58" s="66">
        <f>COUNTIF(เขต!G:G,J58)</f>
        <v>0</v>
      </c>
      <c r="L58" s="67">
        <f>COUNTIFS(เขต!FD:FD,"ดีมาก PLUS",เขต!G:G,J58)</f>
        <v>0</v>
      </c>
      <c r="M58" s="62">
        <f t="shared" si="2"/>
        <v>0</v>
      </c>
      <c r="N58" s="89">
        <v>56</v>
      </c>
      <c r="O58" s="90" t="str">
        <f t="shared" si="5"/>
        <v>สมุทรปราการ</v>
      </c>
      <c r="P58" s="89">
        <v>1</v>
      </c>
      <c r="Q58" s="89">
        <f t="shared" si="6"/>
        <v>0</v>
      </c>
      <c r="R58" s="70">
        <v>6</v>
      </c>
    </row>
    <row r="59" spans="7:18" ht="17.25">
      <c r="G59" s="74">
        <v>57</v>
      </c>
      <c r="H59" s="63">
        <v>57</v>
      </c>
      <c r="I59" s="75">
        <v>9</v>
      </c>
      <c r="J59" s="77" t="s">
        <v>62</v>
      </c>
      <c r="K59" s="66">
        <f>COUNTIF(เขต!G:G,J59)</f>
        <v>0</v>
      </c>
      <c r="L59" s="67">
        <f>COUNTIFS(เขต!FD:FD,"ดีมาก PLUS",เขต!G:G,J59)</f>
        <v>0</v>
      </c>
      <c r="M59" s="62">
        <f t="shared" si="2"/>
        <v>0</v>
      </c>
      <c r="N59" s="89">
        <v>57</v>
      </c>
      <c r="O59" s="90" t="str">
        <f t="shared" si="5"/>
        <v>กาฬสินธุ์</v>
      </c>
      <c r="P59" s="89">
        <v>1</v>
      </c>
      <c r="Q59" s="89">
        <f t="shared" si="6"/>
        <v>0</v>
      </c>
      <c r="R59" s="75">
        <v>7</v>
      </c>
    </row>
    <row r="60" spans="7:18" ht="17.25">
      <c r="G60" s="74">
        <v>58</v>
      </c>
      <c r="H60" s="63">
        <v>58</v>
      </c>
      <c r="I60" s="75">
        <v>10</v>
      </c>
      <c r="J60" s="77" t="s">
        <v>67</v>
      </c>
      <c r="K60" s="66">
        <f>COUNTIF(เขต!G:G,J60)</f>
        <v>0</v>
      </c>
      <c r="L60" s="67">
        <f>COUNTIFS(เขต!FD:FD,"ดีมาก PLUS",เขต!G:G,J60)</f>
        <v>0</v>
      </c>
      <c r="M60" s="62">
        <f t="shared" si="2"/>
        <v>0</v>
      </c>
      <c r="N60" s="89">
        <v>58</v>
      </c>
      <c r="O60" s="90" t="str">
        <f t="shared" si="5"/>
        <v>ขอนแก่น</v>
      </c>
      <c r="P60" s="89">
        <v>1</v>
      </c>
      <c r="Q60" s="89">
        <f t="shared" si="6"/>
        <v>0</v>
      </c>
      <c r="R60" s="75">
        <v>7</v>
      </c>
    </row>
    <row r="61" spans="7:18" ht="17.25">
      <c r="G61" s="74">
        <v>59</v>
      </c>
      <c r="H61" s="63">
        <v>59</v>
      </c>
      <c r="I61" s="75">
        <v>10</v>
      </c>
      <c r="J61" s="77" t="s">
        <v>64</v>
      </c>
      <c r="K61" s="66">
        <f>COUNTIF(เขต!G:G,J61)</f>
        <v>0</v>
      </c>
      <c r="L61" s="67">
        <f>COUNTIFS(เขต!FD:FD,"ดีมาก PLUS",เขต!G:G,J61)</f>
        <v>0</v>
      </c>
      <c r="M61" s="62">
        <f t="shared" si="2"/>
        <v>0</v>
      </c>
      <c r="N61" s="89">
        <v>59</v>
      </c>
      <c r="O61" s="90" t="str">
        <f t="shared" si="5"/>
        <v>มหาสารคาม</v>
      </c>
      <c r="P61" s="89">
        <v>1</v>
      </c>
      <c r="Q61" s="89">
        <f t="shared" si="6"/>
        <v>0</v>
      </c>
      <c r="R61" s="75">
        <v>7</v>
      </c>
    </row>
    <row r="62" spans="7:18" ht="17.25">
      <c r="G62" s="74">
        <v>60</v>
      </c>
      <c r="H62" s="63">
        <v>60</v>
      </c>
      <c r="I62" s="75">
        <v>10</v>
      </c>
      <c r="J62" s="77" t="s">
        <v>65</v>
      </c>
      <c r="K62" s="66">
        <f>COUNTIF(เขต!G:G,J62)</f>
        <v>0</v>
      </c>
      <c r="L62" s="67">
        <f>COUNTIFS(เขต!FD:FD,"ดีมาก PLUS",เขต!G:G,J62)</f>
        <v>0</v>
      </c>
      <c r="M62" s="62">
        <f t="shared" si="2"/>
        <v>0</v>
      </c>
      <c r="N62" s="89">
        <v>60</v>
      </c>
      <c r="O62" s="90" t="str">
        <f t="shared" si="5"/>
        <v>ร้อยเอ็ด</v>
      </c>
      <c r="P62" s="89">
        <v>1</v>
      </c>
      <c r="Q62" s="89">
        <f t="shared" si="6"/>
        <v>0</v>
      </c>
      <c r="R62" s="75">
        <v>7</v>
      </c>
    </row>
    <row r="63" spans="7:18" ht="17.25">
      <c r="G63" s="74">
        <v>61</v>
      </c>
      <c r="H63" s="63">
        <v>61</v>
      </c>
      <c r="I63" s="75">
        <v>10</v>
      </c>
      <c r="J63" s="77" t="s">
        <v>63</v>
      </c>
      <c r="K63" s="66">
        <f>COUNTIF(เขต!G:G,J63)</f>
        <v>0</v>
      </c>
      <c r="L63" s="67">
        <f>COUNTIFS(เขต!FD:FD,"ดีมาก PLUS",เขต!G:G,J63)</f>
        <v>0</v>
      </c>
      <c r="M63" s="62">
        <f t="shared" si="2"/>
        <v>0</v>
      </c>
      <c r="N63" s="89">
        <v>61</v>
      </c>
      <c r="O63" s="90" t="str">
        <f t="shared" si="5"/>
        <v>นครพนม</v>
      </c>
      <c r="P63" s="89">
        <v>1</v>
      </c>
      <c r="Q63" s="89">
        <f t="shared" si="6"/>
        <v>0</v>
      </c>
      <c r="R63" s="75">
        <v>8</v>
      </c>
    </row>
    <row r="64" spans="7:18" ht="17.25">
      <c r="G64" s="74">
        <v>62</v>
      </c>
      <c r="H64" s="63">
        <v>62</v>
      </c>
      <c r="I64" s="75">
        <v>10</v>
      </c>
      <c r="J64" s="77" t="s">
        <v>66</v>
      </c>
      <c r="K64" s="66">
        <f>COUNTIF(เขต!G:G,J64)</f>
        <v>0</v>
      </c>
      <c r="L64" s="67">
        <f>COUNTIFS(เขต!FD:FD,"ดีมาก PLUS",เขต!G:G,J64)</f>
        <v>0</v>
      </c>
      <c r="M64" s="62">
        <f t="shared" si="2"/>
        <v>0</v>
      </c>
      <c r="N64" s="89">
        <v>62</v>
      </c>
      <c r="O64" s="90" t="str">
        <f t="shared" si="5"/>
        <v>บึงกาฬ</v>
      </c>
      <c r="P64" s="89">
        <v>1</v>
      </c>
      <c r="Q64" s="89">
        <f t="shared" si="6"/>
        <v>0</v>
      </c>
      <c r="R64" s="75">
        <v>8</v>
      </c>
    </row>
    <row r="65" spans="7:18" ht="17.25">
      <c r="G65" s="78">
        <v>63</v>
      </c>
      <c r="H65" s="63">
        <v>63</v>
      </c>
      <c r="I65" s="79">
        <v>11</v>
      </c>
      <c r="J65" s="80" t="s">
        <v>72</v>
      </c>
      <c r="K65" s="66">
        <f>COUNTIF(เขต!G:G,J65)</f>
        <v>0</v>
      </c>
      <c r="L65" s="67">
        <f>COUNTIFS(เขต!FD:FD,"ดีมาก PLUS",เขต!G:G,J65)</f>
        <v>0</v>
      </c>
      <c r="M65" s="62">
        <f t="shared" si="2"/>
        <v>0</v>
      </c>
      <c r="N65" s="89">
        <v>63</v>
      </c>
      <c r="O65" s="90" t="str">
        <f t="shared" si="5"/>
        <v>เลย</v>
      </c>
      <c r="P65" s="89">
        <v>1</v>
      </c>
      <c r="Q65" s="89">
        <f t="shared" si="6"/>
        <v>0</v>
      </c>
      <c r="R65" s="75">
        <v>8</v>
      </c>
    </row>
    <row r="66" spans="7:18" ht="17.25">
      <c r="G66" s="78">
        <v>64</v>
      </c>
      <c r="H66" s="63">
        <v>64</v>
      </c>
      <c r="I66" s="79">
        <v>11</v>
      </c>
      <c r="J66" s="80" t="s">
        <v>73</v>
      </c>
      <c r="K66" s="66">
        <f>COUNTIF(เขต!G:G,J66)</f>
        <v>0</v>
      </c>
      <c r="L66" s="67">
        <f>COUNTIFS(เขต!FD:FD,"ดีมาก PLUS",เขต!G:G,J66)</f>
        <v>0</v>
      </c>
      <c r="M66" s="62">
        <f t="shared" si="2"/>
        <v>0</v>
      </c>
      <c r="N66" s="89">
        <v>64</v>
      </c>
      <c r="O66" s="90" t="str">
        <f t="shared" si="5"/>
        <v>สกลนคร</v>
      </c>
      <c r="P66" s="89">
        <v>1</v>
      </c>
      <c r="Q66" s="89">
        <f t="shared" si="6"/>
        <v>0</v>
      </c>
      <c r="R66" s="75">
        <v>8</v>
      </c>
    </row>
    <row r="67" spans="7:18" ht="17.25">
      <c r="G67" s="78">
        <v>65</v>
      </c>
      <c r="H67" s="63">
        <v>65</v>
      </c>
      <c r="I67" s="79">
        <v>11</v>
      </c>
      <c r="J67" s="80" t="s">
        <v>68</v>
      </c>
      <c r="K67" s="66">
        <f>COUNTIF(เขต!G:G,J67)</f>
        <v>0</v>
      </c>
      <c r="L67" s="67">
        <f>COUNTIFS(เขต!FD:FD,"ดีมาก PLUS",เขต!G:G,J67)</f>
        <v>0</v>
      </c>
      <c r="M67" s="62">
        <f t="shared" si="2"/>
        <v>0</v>
      </c>
      <c r="N67" s="89">
        <v>65</v>
      </c>
      <c r="O67" s="90" t="str">
        <f t="shared" si="5"/>
        <v>หนองคาย</v>
      </c>
      <c r="P67" s="89">
        <v>1</v>
      </c>
      <c r="Q67" s="89">
        <f t="shared" si="6"/>
        <v>0</v>
      </c>
      <c r="R67" s="75">
        <v>8</v>
      </c>
    </row>
    <row r="68" spans="7:18" ht="17.25">
      <c r="G68" s="78">
        <v>66</v>
      </c>
      <c r="H68" s="63">
        <v>66</v>
      </c>
      <c r="I68" s="79">
        <v>11</v>
      </c>
      <c r="J68" s="80" t="s">
        <v>70</v>
      </c>
      <c r="K68" s="66">
        <f>COUNTIF(เขต!G:G,J68)</f>
        <v>0</v>
      </c>
      <c r="L68" s="67">
        <f>COUNTIFS(เขต!FD:FD,"ดีมาก PLUS",เขต!G:G,J68)</f>
        <v>0</v>
      </c>
      <c r="M68" s="62">
        <f t="shared" ref="M68:M79" si="7">IF(L68&gt;0,1,0)</f>
        <v>0</v>
      </c>
      <c r="N68" s="89">
        <v>66</v>
      </c>
      <c r="O68" s="90" t="str">
        <f t="shared" si="5"/>
        <v>หนองบัวลำภู</v>
      </c>
      <c r="P68" s="89">
        <v>1</v>
      </c>
      <c r="Q68" s="89">
        <f t="shared" si="6"/>
        <v>0</v>
      </c>
      <c r="R68" s="75">
        <v>8</v>
      </c>
    </row>
    <row r="69" spans="7:18" ht="17.25">
      <c r="G69" s="78">
        <v>67</v>
      </c>
      <c r="H69" s="63">
        <v>67</v>
      </c>
      <c r="I69" s="79">
        <v>11</v>
      </c>
      <c r="J69" s="80" t="s">
        <v>71</v>
      </c>
      <c r="K69" s="66">
        <f>COUNTIF(เขต!G:G,J69)</f>
        <v>0</v>
      </c>
      <c r="L69" s="67">
        <f>COUNTIFS(เขต!FD:FD,"ดีมาก PLUS",เขต!G:G,J69)</f>
        <v>0</v>
      </c>
      <c r="M69" s="62">
        <f t="shared" si="7"/>
        <v>0</v>
      </c>
      <c r="N69" s="89">
        <v>67</v>
      </c>
      <c r="O69" s="90" t="str">
        <f t="shared" si="5"/>
        <v>อุดรธานี</v>
      </c>
      <c r="P69" s="89">
        <v>1</v>
      </c>
      <c r="Q69" s="89">
        <f t="shared" si="6"/>
        <v>0</v>
      </c>
      <c r="R69" s="75">
        <v>8</v>
      </c>
    </row>
    <row r="70" spans="7:18" ht="17.25">
      <c r="G70" s="78">
        <v>68</v>
      </c>
      <c r="H70" s="63">
        <v>68</v>
      </c>
      <c r="I70" s="79">
        <v>11</v>
      </c>
      <c r="J70" s="80" t="s">
        <v>74</v>
      </c>
      <c r="K70" s="66">
        <f>COUNTIF(เขต!G:G,J70)</f>
        <v>0</v>
      </c>
      <c r="L70" s="67">
        <f>COUNTIFS(เขต!FD:FD,"ดีมาก PLUS",เขต!G:G,J70)</f>
        <v>0</v>
      </c>
      <c r="M70" s="62">
        <f t="shared" si="7"/>
        <v>0</v>
      </c>
      <c r="N70" s="89">
        <v>68</v>
      </c>
      <c r="O70" s="90" t="str">
        <f t="shared" si="5"/>
        <v>ชัยภูมิ</v>
      </c>
      <c r="P70" s="89">
        <v>1</v>
      </c>
      <c r="Q70" s="89">
        <f t="shared" si="6"/>
        <v>0</v>
      </c>
      <c r="R70" s="75">
        <v>9</v>
      </c>
    </row>
    <row r="71" spans="7:18" ht="17.25">
      <c r="G71" s="78">
        <v>69</v>
      </c>
      <c r="H71" s="63">
        <v>69</v>
      </c>
      <c r="I71" s="79">
        <v>11</v>
      </c>
      <c r="J71" s="80" t="s">
        <v>69</v>
      </c>
      <c r="K71" s="66">
        <f>COUNTIF(เขต!G:G,J71)</f>
        <v>0</v>
      </c>
      <c r="L71" s="67">
        <f>COUNTIFS(เขต!FD:FD,"ดีมาก PLUS",เขต!G:G,J71)</f>
        <v>0</v>
      </c>
      <c r="M71" s="62">
        <f t="shared" si="7"/>
        <v>0</v>
      </c>
      <c r="N71" s="89">
        <v>69</v>
      </c>
      <c r="O71" s="90" t="str">
        <f t="shared" si="5"/>
        <v>นครราชสีมา</v>
      </c>
      <c r="P71" s="89">
        <v>1</v>
      </c>
      <c r="Q71" s="89">
        <f t="shared" si="6"/>
        <v>0</v>
      </c>
      <c r="R71" s="75">
        <v>9</v>
      </c>
    </row>
    <row r="72" spans="7:18" ht="17.25">
      <c r="G72" s="78">
        <v>70</v>
      </c>
      <c r="H72" s="63">
        <v>70</v>
      </c>
      <c r="I72" s="79">
        <v>12</v>
      </c>
      <c r="J72" s="80" t="s">
        <v>77</v>
      </c>
      <c r="K72" s="66">
        <f>COUNTIF(เขต!G:G,J72)</f>
        <v>0</v>
      </c>
      <c r="L72" s="67">
        <f>COUNTIFS(เขต!FD:FD,"ดีมาก PLUS",เขต!G:G,J72)</f>
        <v>0</v>
      </c>
      <c r="M72" s="62">
        <f t="shared" si="7"/>
        <v>0</v>
      </c>
      <c r="N72" s="89">
        <v>70</v>
      </c>
      <c r="O72" s="90" t="str">
        <f t="shared" si="5"/>
        <v>บุรีรัมย์</v>
      </c>
      <c r="P72" s="89">
        <v>1</v>
      </c>
      <c r="Q72" s="89">
        <f t="shared" si="6"/>
        <v>0</v>
      </c>
      <c r="R72" s="75">
        <v>9</v>
      </c>
    </row>
    <row r="73" spans="7:18" ht="17.25">
      <c r="G73" s="78">
        <v>71</v>
      </c>
      <c r="H73" s="63">
        <v>71</v>
      </c>
      <c r="I73" s="79">
        <v>12</v>
      </c>
      <c r="J73" s="80" t="s">
        <v>81</v>
      </c>
      <c r="K73" s="66">
        <f>COUNTIF(เขต!G:G,J73)</f>
        <v>0</v>
      </c>
      <c r="L73" s="67">
        <f>COUNTIFS(เขต!FD:FD,"ดีมาก PLUS",เขต!G:G,J73)</f>
        <v>0</v>
      </c>
      <c r="M73" s="62">
        <f t="shared" si="7"/>
        <v>0</v>
      </c>
      <c r="N73" s="89">
        <v>71</v>
      </c>
      <c r="O73" s="90" t="str">
        <f t="shared" si="5"/>
        <v>สุรินทร์</v>
      </c>
      <c r="P73" s="89">
        <v>1</v>
      </c>
      <c r="Q73" s="89">
        <f t="shared" si="6"/>
        <v>0</v>
      </c>
      <c r="R73" s="75">
        <v>9</v>
      </c>
    </row>
    <row r="74" spans="7:18" ht="17.25">
      <c r="G74" s="78">
        <v>72</v>
      </c>
      <c r="H74" s="63">
        <v>72</v>
      </c>
      <c r="I74" s="79">
        <v>12</v>
      </c>
      <c r="J74" s="80" t="s">
        <v>78</v>
      </c>
      <c r="K74" s="66">
        <f>COUNTIF(เขต!G:G,J74)</f>
        <v>0</v>
      </c>
      <c r="L74" s="67">
        <f>COUNTIFS(เขต!FD:FD,"ดีมาก PLUS",เขต!G:G,J74)</f>
        <v>0</v>
      </c>
      <c r="M74" s="62">
        <f t="shared" si="7"/>
        <v>0</v>
      </c>
      <c r="N74" s="89">
        <v>72</v>
      </c>
      <c r="O74" s="90" t="str">
        <f t="shared" si="5"/>
        <v>มุกดาหาร</v>
      </c>
      <c r="P74" s="89">
        <v>1</v>
      </c>
      <c r="Q74" s="89">
        <f t="shared" si="6"/>
        <v>0</v>
      </c>
      <c r="R74" s="75">
        <v>10</v>
      </c>
    </row>
    <row r="75" spans="7:18" ht="17.25">
      <c r="G75" s="78">
        <v>73</v>
      </c>
      <c r="H75" s="63">
        <v>73</v>
      </c>
      <c r="I75" s="79">
        <v>12</v>
      </c>
      <c r="J75" s="80" t="s">
        <v>80</v>
      </c>
      <c r="K75" s="66">
        <f>COUNTIF(เขต!G:G,J75)</f>
        <v>0</v>
      </c>
      <c r="L75" s="67">
        <f>COUNTIFS(เขต!FD:FD,"ดีมาก PLUS",เขต!G:G,J75)</f>
        <v>0</v>
      </c>
      <c r="M75" s="62">
        <f t="shared" si="7"/>
        <v>0</v>
      </c>
      <c r="N75" s="89">
        <v>73</v>
      </c>
      <c r="O75" s="90" t="str">
        <f t="shared" si="5"/>
        <v>ยโสธร</v>
      </c>
      <c r="P75" s="89">
        <v>1</v>
      </c>
      <c r="Q75" s="89">
        <f t="shared" si="6"/>
        <v>0</v>
      </c>
      <c r="R75" s="75">
        <v>10</v>
      </c>
    </row>
    <row r="76" spans="7:18" ht="17.25">
      <c r="G76" s="78">
        <v>74</v>
      </c>
      <c r="H76" s="63">
        <v>74</v>
      </c>
      <c r="I76" s="79">
        <v>12</v>
      </c>
      <c r="J76" s="80" t="s">
        <v>75</v>
      </c>
      <c r="K76" s="66">
        <f>COUNTIF(เขต!G:G,J76)</f>
        <v>0</v>
      </c>
      <c r="L76" s="67">
        <f>COUNTIFS(เขต!FD:FD,"ดีมาก PLUS",เขต!G:G,J76)</f>
        <v>0</v>
      </c>
      <c r="M76" s="62">
        <f t="shared" si="7"/>
        <v>0</v>
      </c>
      <c r="N76" s="89">
        <v>74</v>
      </c>
      <c r="O76" s="90" t="str">
        <f t="shared" si="5"/>
        <v>ศรีสะเกษ</v>
      </c>
      <c r="P76" s="89">
        <v>1</v>
      </c>
      <c r="Q76" s="89">
        <f t="shared" si="6"/>
        <v>0</v>
      </c>
      <c r="R76" s="75">
        <v>10</v>
      </c>
    </row>
    <row r="77" spans="7:18" ht="17.25">
      <c r="G77" s="78">
        <v>75</v>
      </c>
      <c r="H77" s="63">
        <v>75</v>
      </c>
      <c r="I77" s="79">
        <v>12</v>
      </c>
      <c r="J77" s="80" t="s">
        <v>76</v>
      </c>
      <c r="K77" s="66">
        <f>COUNTIF(เขต!G:G,J77)</f>
        <v>0</v>
      </c>
      <c r="L77" s="67">
        <f>COUNTIFS(เขต!FD:FD,"ดีมาก PLUS",เขต!G:G,J77)</f>
        <v>0</v>
      </c>
      <c r="M77" s="62">
        <f t="shared" si="7"/>
        <v>0</v>
      </c>
      <c r="N77" s="89">
        <v>75</v>
      </c>
      <c r="O77" s="90" t="str">
        <f t="shared" si="5"/>
        <v>อุบลราชธานี</v>
      </c>
      <c r="P77" s="89">
        <v>1</v>
      </c>
      <c r="Q77" s="89">
        <f t="shared" si="6"/>
        <v>0</v>
      </c>
      <c r="R77" s="75">
        <v>10</v>
      </c>
    </row>
    <row r="78" spans="7:18" ht="17.25">
      <c r="G78" s="78">
        <v>76</v>
      </c>
      <c r="H78" s="63">
        <v>76</v>
      </c>
      <c r="I78" s="79">
        <v>12</v>
      </c>
      <c r="J78" s="80" t="s">
        <v>79</v>
      </c>
      <c r="K78" s="66">
        <f>COUNTIF(เขต!G:G,J78)</f>
        <v>0</v>
      </c>
      <c r="L78" s="67">
        <f>COUNTIFS(เขต!FD:FD,"ดีมาก PLUS",เขต!G:G,J78)</f>
        <v>0</v>
      </c>
      <c r="M78" s="62">
        <f t="shared" si="7"/>
        <v>0</v>
      </c>
      <c r="N78" s="89">
        <v>76</v>
      </c>
      <c r="O78" s="90" t="str">
        <f t="shared" si="5"/>
        <v>อำนาจเจริญ</v>
      </c>
      <c r="P78" s="89">
        <v>1</v>
      </c>
      <c r="Q78" s="89">
        <f t="shared" si="6"/>
        <v>0</v>
      </c>
      <c r="R78" s="75">
        <v>10</v>
      </c>
    </row>
    <row r="79" spans="7:18" ht="17.25">
      <c r="G79" s="69">
        <v>77</v>
      </c>
      <c r="H79" s="63">
        <v>77</v>
      </c>
      <c r="I79" s="69">
        <v>13</v>
      </c>
      <c r="J79" s="81" t="s">
        <v>82</v>
      </c>
      <c r="K79" s="66">
        <f>COUNTIF(เขต!G:G,J79)</f>
        <v>14</v>
      </c>
      <c r="L79" s="67">
        <f>COUNTIFS(เขต!FD:FD,"ดีมาก PLUS",เขต!G:G,J79)</f>
        <v>1</v>
      </c>
      <c r="M79" s="62">
        <f t="shared" si="7"/>
        <v>1</v>
      </c>
      <c r="N79" s="89">
        <v>77</v>
      </c>
      <c r="O79" s="90" t="str">
        <f t="shared" si="5"/>
        <v>กระบี่</v>
      </c>
      <c r="P79" s="89">
        <v>1</v>
      </c>
      <c r="Q79" s="89">
        <f t="shared" si="6"/>
        <v>0</v>
      </c>
      <c r="R79" s="79">
        <v>11</v>
      </c>
    </row>
    <row r="80" spans="7:18" ht="17.25">
      <c r="G80" s="275" t="s">
        <v>128</v>
      </c>
      <c r="H80" s="275"/>
      <c r="I80" s="275"/>
      <c r="J80" s="275"/>
      <c r="K80" s="89">
        <f>SUM(K3:K79)</f>
        <v>14</v>
      </c>
      <c r="L80" s="89">
        <f>SUM(L3:L79)</f>
        <v>1</v>
      </c>
      <c r="M80" s="91">
        <f>SUM(M3:M79)</f>
        <v>1</v>
      </c>
      <c r="N80" s="89">
        <v>78</v>
      </c>
      <c r="O80" s="90" t="str">
        <f t="shared" si="5"/>
        <v>ชุมพร</v>
      </c>
      <c r="P80" s="89">
        <v>1</v>
      </c>
      <c r="Q80" s="89">
        <f t="shared" si="6"/>
        <v>0</v>
      </c>
      <c r="R80" s="79">
        <v>11</v>
      </c>
    </row>
    <row r="81" spans="14:18" ht="17.25">
      <c r="N81" s="89">
        <v>79</v>
      </c>
      <c r="O81" s="90" t="str">
        <f t="shared" ref="O81:O93" si="8">J67</f>
        <v>นครศรีธรรมราช</v>
      </c>
      <c r="P81" s="89">
        <v>1</v>
      </c>
      <c r="Q81" s="89">
        <f t="shared" ref="Q81:Q93" si="9">M67</f>
        <v>0</v>
      </c>
      <c r="R81" s="79">
        <v>11</v>
      </c>
    </row>
    <row r="82" spans="14:18" ht="17.25">
      <c r="N82" s="89">
        <v>80</v>
      </c>
      <c r="O82" s="90" t="str">
        <f t="shared" si="8"/>
        <v>พังงา</v>
      </c>
      <c r="P82" s="89">
        <v>1</v>
      </c>
      <c r="Q82" s="89">
        <f t="shared" si="9"/>
        <v>0</v>
      </c>
      <c r="R82" s="79">
        <v>11</v>
      </c>
    </row>
    <row r="83" spans="14:18" ht="17.25">
      <c r="N83" s="89">
        <v>81</v>
      </c>
      <c r="O83" s="90" t="str">
        <f t="shared" si="8"/>
        <v>ภูเก็ต</v>
      </c>
      <c r="P83" s="89">
        <v>1</v>
      </c>
      <c r="Q83" s="89">
        <f t="shared" si="9"/>
        <v>0</v>
      </c>
      <c r="R83" s="79">
        <v>11</v>
      </c>
    </row>
    <row r="84" spans="14:18" ht="17.25">
      <c r="N84" s="89">
        <v>82</v>
      </c>
      <c r="O84" s="90" t="str">
        <f t="shared" si="8"/>
        <v>ระนอง</v>
      </c>
      <c r="P84" s="89">
        <v>1</v>
      </c>
      <c r="Q84" s="89">
        <f t="shared" si="9"/>
        <v>0</v>
      </c>
      <c r="R84" s="79">
        <v>11</v>
      </c>
    </row>
    <row r="85" spans="14:18" ht="17.25">
      <c r="N85" s="89">
        <v>83</v>
      </c>
      <c r="O85" s="90" t="str">
        <f t="shared" si="8"/>
        <v>สุราษฎร์ธานี</v>
      </c>
      <c r="P85" s="89">
        <v>1</v>
      </c>
      <c r="Q85" s="89">
        <f t="shared" si="9"/>
        <v>0</v>
      </c>
      <c r="R85" s="79">
        <v>11</v>
      </c>
    </row>
    <row r="86" spans="14:18" ht="17.25">
      <c r="N86" s="89">
        <v>84</v>
      </c>
      <c r="O86" s="90" t="str">
        <f t="shared" si="8"/>
        <v>ตรัง</v>
      </c>
      <c r="P86" s="89">
        <v>1</v>
      </c>
      <c r="Q86" s="89">
        <f t="shared" si="9"/>
        <v>0</v>
      </c>
      <c r="R86" s="79">
        <v>12</v>
      </c>
    </row>
    <row r="87" spans="14:18" ht="17.25">
      <c r="N87" s="89">
        <v>85</v>
      </c>
      <c r="O87" s="90" t="str">
        <f t="shared" si="8"/>
        <v>นราธิวาส</v>
      </c>
      <c r="P87" s="89">
        <v>1</v>
      </c>
      <c r="Q87" s="89">
        <f t="shared" si="9"/>
        <v>0</v>
      </c>
      <c r="R87" s="79">
        <v>12</v>
      </c>
    </row>
    <row r="88" spans="14:18" ht="17.25">
      <c r="N88" s="89">
        <v>86</v>
      </c>
      <c r="O88" s="90" t="str">
        <f t="shared" si="8"/>
        <v>ปัตตานี</v>
      </c>
      <c r="P88" s="89">
        <v>1</v>
      </c>
      <c r="Q88" s="89">
        <f t="shared" si="9"/>
        <v>0</v>
      </c>
      <c r="R88" s="79">
        <v>12</v>
      </c>
    </row>
    <row r="89" spans="14:18" ht="17.25">
      <c r="N89" s="89">
        <v>87</v>
      </c>
      <c r="O89" s="90" t="str">
        <f t="shared" si="8"/>
        <v>พัทลุง</v>
      </c>
      <c r="P89" s="89">
        <v>1</v>
      </c>
      <c r="Q89" s="89">
        <f t="shared" si="9"/>
        <v>0</v>
      </c>
      <c r="R89" s="79">
        <v>12</v>
      </c>
    </row>
    <row r="90" spans="14:18" ht="17.25">
      <c r="N90" s="89">
        <v>88</v>
      </c>
      <c r="O90" s="90" t="str">
        <f t="shared" si="8"/>
        <v>ยะลา</v>
      </c>
      <c r="P90" s="89">
        <v>1</v>
      </c>
      <c r="Q90" s="89">
        <f t="shared" si="9"/>
        <v>0</v>
      </c>
      <c r="R90" s="79">
        <v>12</v>
      </c>
    </row>
    <row r="91" spans="14:18" ht="17.25">
      <c r="N91" s="89">
        <v>89</v>
      </c>
      <c r="O91" s="90" t="str">
        <f t="shared" si="8"/>
        <v>สงขลา</v>
      </c>
      <c r="P91" s="89">
        <v>1</v>
      </c>
      <c r="Q91" s="89">
        <f t="shared" si="9"/>
        <v>0</v>
      </c>
      <c r="R91" s="79">
        <v>12</v>
      </c>
    </row>
    <row r="92" spans="14:18" ht="17.25">
      <c r="N92" s="89">
        <v>90</v>
      </c>
      <c r="O92" s="90" t="str">
        <f t="shared" si="8"/>
        <v>สตูล</v>
      </c>
      <c r="P92" s="89">
        <v>1</v>
      </c>
      <c r="Q92" s="89">
        <f t="shared" si="9"/>
        <v>0</v>
      </c>
      <c r="R92" s="79">
        <v>12</v>
      </c>
    </row>
    <row r="93" spans="14:18" ht="17.25">
      <c r="N93" s="89">
        <v>91</v>
      </c>
      <c r="O93" s="90" t="str">
        <f t="shared" si="8"/>
        <v>กรุงเทพมหานคร</v>
      </c>
      <c r="P93" s="89">
        <v>1</v>
      </c>
      <c r="Q93" s="89">
        <f t="shared" si="9"/>
        <v>1</v>
      </c>
      <c r="R93" s="69">
        <v>13</v>
      </c>
    </row>
    <row r="94" spans="14:18">
      <c r="O94" s="68"/>
    </row>
    <row r="95" spans="14:18">
      <c r="O95" s="68"/>
    </row>
    <row r="96" spans="14:18">
      <c r="O96" s="68"/>
    </row>
    <row r="97" spans="15:15">
      <c r="O97" s="68"/>
    </row>
  </sheetData>
  <sheetProtection sheet="1" objects="1" scenarios="1" selectLockedCells="1"/>
  <sortState ref="O3:Q93">
    <sortCondition ref="O3:O93"/>
  </sortState>
  <mergeCells count="9">
    <mergeCell ref="N1:R1"/>
    <mergeCell ref="G80:J80"/>
    <mergeCell ref="L1:L2"/>
    <mergeCell ref="M1:M2"/>
    <mergeCell ref="G1:G2"/>
    <mergeCell ref="H1:H2"/>
    <mergeCell ref="I1:I2"/>
    <mergeCell ref="J1:J2"/>
    <mergeCell ref="K1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เขต</vt:lpstr>
      <vt:lpstr>CODE</vt:lpstr>
      <vt:lpstr>เขต!Print_Area</vt:lpstr>
      <vt:lpstr>เป้า</vt:lpstr>
      <vt:lpstr>เป้าจังหวัด</vt:lpstr>
      <vt:lpstr>ระดับ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2018-12-09T09:09:15Z</cp:lastPrinted>
  <dcterms:created xsi:type="dcterms:W3CDTF">2016-10-03T08:12:05Z</dcterms:created>
  <dcterms:modified xsi:type="dcterms:W3CDTF">2019-02-20T06:55:57Z</dcterms:modified>
</cp:coreProperties>
</file>